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esor 1\Desktop\FERTINSUMOS\"/>
    </mc:Choice>
  </mc:AlternateContent>
  <xr:revisionPtr revIDLastSave="0" documentId="8_{F3FB682D-7882-4736-98ED-4B1D34581989}" xr6:coauthVersionLast="45" xr6:coauthVersionMax="45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Balance Contpaq 2019" sheetId="3" state="hidden" r:id="rId1"/>
    <sheet name="Balance 2019" sheetId="11" r:id="rId2"/>
    <sheet name="Analiticas 2019" sheetId="15" r:id="rId3"/>
    <sheet name="Edo Res Contpaq 2019" sheetId="6" state="hidden" r:id="rId4"/>
    <sheet name="Anexos Resultados 2019" sheetId="14" state="hidden" r:id="rId5"/>
    <sheet name="Edo Res 2019" sheetId="12" r:id="rId6"/>
    <sheet name="Cont Julio Edo" sheetId="17" state="hidden" r:id="rId7"/>
    <sheet name="Cont Balance Julio" sheetId="18" state="hidden" r:id="rId8"/>
    <sheet name="Edo 2020" sheetId="19" r:id="rId9"/>
    <sheet name="R-DEUDORAS" sheetId="22" state="hidden" r:id="rId10"/>
    <sheet name="Balance 2020" sheetId="20" r:id="rId11"/>
    <sheet name="Analiticas 2020" sheetId="21" r:id="rId12"/>
  </sheets>
  <calcPr calcId="181029"/>
</workbook>
</file>

<file path=xl/calcChain.xml><?xml version="1.0" encoding="utf-8"?>
<calcChain xmlns="http://schemas.openxmlformats.org/spreadsheetml/2006/main">
  <c r="D113" i="21" l="1"/>
  <c r="D108" i="21"/>
  <c r="D100" i="21"/>
  <c r="D95" i="21"/>
  <c r="D90" i="21"/>
  <c r="D87" i="21"/>
  <c r="C85" i="21"/>
  <c r="D77" i="21"/>
  <c r="D74" i="21"/>
  <c r="C31" i="21"/>
  <c r="D30" i="21" s="1"/>
  <c r="D62" i="21"/>
  <c r="C60" i="21"/>
  <c r="D59" i="21" s="1"/>
  <c r="D50" i="21"/>
  <c r="D41" i="21"/>
  <c r="D44" i="21"/>
  <c r="D47" i="21"/>
  <c r="D56" i="21"/>
  <c r="D53" i="21"/>
  <c r="D38" i="21"/>
  <c r="D35" i="21"/>
  <c r="C28" i="21"/>
  <c r="D27" i="21" s="1"/>
  <c r="D24" i="21"/>
  <c r="D21" i="21"/>
  <c r="D17" i="21"/>
  <c r="D13" i="21"/>
  <c r="D10" i="21"/>
  <c r="D71" i="21"/>
  <c r="D68" i="21"/>
  <c r="D65" i="21"/>
  <c r="D6" i="21"/>
  <c r="D39" i="15" l="1"/>
  <c r="D26" i="15"/>
  <c r="D29" i="15"/>
  <c r="D23" i="15"/>
  <c r="D32" i="15"/>
  <c r="D16" i="15"/>
  <c r="D6" i="15"/>
  <c r="C11" i="20" l="1"/>
  <c r="C14" i="20" s="1"/>
  <c r="E13" i="19"/>
  <c r="F30" i="20"/>
  <c r="F18" i="20"/>
  <c r="C31" i="20"/>
  <c r="F13" i="20"/>
  <c r="C13" i="19"/>
  <c r="E31" i="19"/>
  <c r="E30" i="19"/>
  <c r="E24" i="19"/>
  <c r="E19" i="19"/>
  <c r="E12" i="19"/>
  <c r="C31" i="19"/>
  <c r="C30" i="19"/>
  <c r="C24" i="19"/>
  <c r="C19" i="19"/>
  <c r="C12" i="19"/>
  <c r="C29" i="19" l="1"/>
  <c r="E29" i="19"/>
  <c r="C33" i="20"/>
  <c r="C35" i="20" s="1"/>
  <c r="F20" i="20"/>
  <c r="F21" i="20" s="1"/>
  <c r="E18" i="11"/>
  <c r="E19" i="11" s="1"/>
  <c r="E10" i="11"/>
  <c r="E9" i="11"/>
  <c r="E12" i="11" s="1"/>
  <c r="E14" i="11" s="1"/>
  <c r="B21" i="11"/>
  <c r="B20" i="11"/>
  <c r="B19" i="11"/>
  <c r="B17" i="11"/>
  <c r="B12" i="11"/>
  <c r="B11" i="11"/>
  <c r="B10" i="11"/>
  <c r="B9" i="11"/>
  <c r="C19" i="12"/>
  <c r="C13" i="12"/>
  <c r="E19" i="12"/>
  <c r="E12" i="12"/>
  <c r="E36" i="12"/>
  <c r="E31" i="12"/>
  <c r="E30" i="12"/>
  <c r="E29" i="12" s="1"/>
  <c r="E24" i="12"/>
  <c r="C24" i="12"/>
  <c r="B14" i="11" l="1"/>
  <c r="B23" i="11"/>
  <c r="B27" i="11" s="1"/>
  <c r="E18" i="19"/>
  <c r="D19" i="19"/>
  <c r="D30" i="19"/>
  <c r="D24" i="19"/>
  <c r="C18" i="19"/>
  <c r="C16" i="19"/>
  <c r="D12" i="19" l="1"/>
  <c r="F24" i="19"/>
  <c r="D18" i="19"/>
  <c r="F13" i="19"/>
  <c r="F31" i="19"/>
  <c r="F29" i="19"/>
  <c r="E15" i="19"/>
  <c r="F15" i="19" s="1"/>
  <c r="E16" i="19" s="1"/>
  <c r="F18" i="19"/>
  <c r="F30" i="19"/>
  <c r="D13" i="19"/>
  <c r="D29" i="19"/>
  <c r="D31" i="19"/>
  <c r="F19" i="19"/>
  <c r="F12" i="19"/>
  <c r="C15" i="19"/>
  <c r="C21" i="19" s="1"/>
  <c r="E21" i="19" l="1"/>
  <c r="E26" i="19" s="1"/>
  <c r="E33" i="19" s="1"/>
  <c r="E39" i="19" s="1"/>
  <c r="F31" i="20" s="1"/>
  <c r="F33" i="20" s="1"/>
  <c r="F35" i="20" s="1"/>
  <c r="C26" i="19"/>
  <c r="C33" i="19" s="1"/>
  <c r="D21" i="19"/>
  <c r="C22" i="19" s="1"/>
  <c r="D36" i="15"/>
  <c r="F21" i="19" l="1"/>
  <c r="E22" i="19" s="1"/>
  <c r="D26" i="19"/>
  <c r="C27" i="19" s="1"/>
  <c r="F26" i="19"/>
  <c r="E27" i="19" s="1"/>
  <c r="D13" i="15"/>
  <c r="D33" i="19" l="1"/>
  <c r="C34" i="19" s="1"/>
  <c r="C39" i="19"/>
  <c r="F33" i="19"/>
  <c r="E34" i="19" s="1"/>
  <c r="D39" i="19" l="1"/>
  <c r="C40" i="19" s="1"/>
  <c r="F39" i="19"/>
  <c r="E40" i="19" s="1"/>
  <c r="D19" i="15" l="1"/>
  <c r="C31" i="12" l="1"/>
  <c r="C30" i="12"/>
  <c r="C29" i="12" s="1"/>
  <c r="C18" i="12"/>
  <c r="F31" i="12"/>
  <c r="D24" i="12"/>
  <c r="C16" i="12"/>
  <c r="F12" i="12"/>
  <c r="F30" i="12"/>
  <c r="D18" i="12" l="1"/>
  <c r="D31" i="12"/>
  <c r="F13" i="12"/>
  <c r="D13" i="12"/>
  <c r="F29" i="12"/>
  <c r="E15" i="12"/>
  <c r="F15" i="12" s="1"/>
  <c r="E16" i="12" s="1"/>
  <c r="D30" i="12"/>
  <c r="D29" i="12"/>
  <c r="C15" i="12"/>
  <c r="C21" i="12" s="1"/>
  <c r="D21" i="12" s="1"/>
  <c r="C22" i="12" s="1"/>
  <c r="D19" i="12"/>
  <c r="D12" i="12"/>
  <c r="D10" i="15"/>
  <c r="E18" i="12"/>
  <c r="F19" i="12"/>
  <c r="F24" i="12"/>
  <c r="C26" i="12" l="1"/>
  <c r="C33" i="12" s="1"/>
  <c r="F18" i="12"/>
  <c r="E21" i="12"/>
  <c r="D26" i="12" l="1"/>
  <c r="C27" i="12" s="1"/>
  <c r="D33" i="12"/>
  <c r="C34" i="12" s="1"/>
  <c r="E26" i="12"/>
  <c r="E33" i="12" s="1"/>
  <c r="F21" i="12"/>
  <c r="E22" i="12" s="1"/>
  <c r="F26" i="12" l="1"/>
  <c r="E27" i="12" s="1"/>
  <c r="F33" i="12" l="1"/>
  <c r="E34" i="12" s="1"/>
  <c r="E39" i="12" l="1"/>
  <c r="F39" i="12" l="1"/>
  <c r="E40" i="12" s="1"/>
  <c r="E22" i="11"/>
  <c r="C39" i="12"/>
  <c r="D39" i="12" s="1"/>
  <c r="C40" i="12" s="1"/>
  <c r="E20" i="11" l="1"/>
  <c r="E24" i="11" s="1"/>
  <c r="E27" i="11" s="1"/>
  <c r="E28" i="11" s="1"/>
</calcChain>
</file>

<file path=xl/sharedStrings.xml><?xml version="1.0" encoding="utf-8"?>
<sst xmlns="http://schemas.openxmlformats.org/spreadsheetml/2006/main" count="1426" uniqueCount="419">
  <si>
    <t>CONTPAQ i</t>
  </si>
  <si>
    <t>Hoja:      1</t>
  </si>
  <si>
    <t>A C T I V O</t>
  </si>
  <si>
    <t xml:space="preserve"> </t>
  </si>
  <si>
    <t xml:space="preserve">  </t>
  </si>
  <si>
    <t>P A S I V O</t>
  </si>
  <si>
    <t xml:space="preserve">   ACTIVO A CORTO PLAZO</t>
  </si>
  <si>
    <t xml:space="preserve">   A CORTO PLAZO                                     </t>
  </si>
  <si>
    <t>BANCOS</t>
  </si>
  <si>
    <t>CLIENTES</t>
  </si>
  <si>
    <t>DEUDORES DIVERSOS</t>
  </si>
  <si>
    <t xml:space="preserve">ACREEDORES DIVERSOS                               </t>
  </si>
  <si>
    <t xml:space="preserve">ANTICIPO A PROVEEDORES                            </t>
  </si>
  <si>
    <t>IVA PENDIENTE DE ACREDITAR</t>
  </si>
  <si>
    <t>IMPUESTOS PENDIENTES DE RETENER</t>
  </si>
  <si>
    <t xml:space="preserve">   Total ACTIVO A CORTO PLAZO</t>
  </si>
  <si>
    <t xml:space="preserve">   Total A CORTO PLAZO                                     </t>
  </si>
  <si>
    <t>SUMA DEL PASIVO</t>
  </si>
  <si>
    <t>C A P I T A L</t>
  </si>
  <si>
    <t xml:space="preserve">   CAPITAL</t>
  </si>
  <si>
    <t xml:space="preserve">   CAPITAL CONTABLE</t>
  </si>
  <si>
    <t xml:space="preserve">   Total CAPITAL CONTABLE</t>
  </si>
  <si>
    <t xml:space="preserve">   Total CAPITAL</t>
  </si>
  <si>
    <t>Utilidad o Pérdida del Ejercicio</t>
  </si>
  <si>
    <t>SUMA DEL CAPITAL</t>
  </si>
  <si>
    <t>SUMA DEL ACTIVO</t>
  </si>
  <si>
    <t>SUMA DEL PASIVO Y CAPITAL</t>
  </si>
  <si>
    <t>Posición Financiera, Balance General al 31/Dic/2019</t>
  </si>
  <si>
    <t>Periodo</t>
  </si>
  <si>
    <t>%</t>
  </si>
  <si>
    <t>Acumulado</t>
  </si>
  <si>
    <t xml:space="preserve">  I n g r e s o s</t>
  </si>
  <si>
    <t xml:space="preserve">  Total Ingresos</t>
  </si>
  <si>
    <t xml:space="preserve">  E g r e s o s</t>
  </si>
  <si>
    <t xml:space="preserve">  Total Egresos</t>
  </si>
  <si>
    <t xml:space="preserve">  Utilidad (o Pérdida)</t>
  </si>
  <si>
    <t>Estado de Resultados del  01/Dic/2019  al  31/Dic/2019</t>
  </si>
  <si>
    <t>ACTIVO</t>
  </si>
  <si>
    <t>PASIVO</t>
  </si>
  <si>
    <t>FELIPE DE JESUS CALDERON ACEVES</t>
  </si>
  <si>
    <t>REPRESENTANTE LEGAL</t>
  </si>
  <si>
    <t xml:space="preserve">CEDULA  PROFESIONAL 3293702 </t>
  </si>
  <si>
    <t>DICIEMBRE</t>
  </si>
  <si>
    <t>ACUMULADO</t>
  </si>
  <si>
    <t>CIFRAS EXPRESADAS EN PESOS</t>
  </si>
  <si>
    <t>Ventas Netas</t>
  </si>
  <si>
    <t>Costo de Ventas</t>
  </si>
  <si>
    <t>UTILIDAD BRUTA</t>
  </si>
  <si>
    <t>Gastos Operativos</t>
  </si>
  <si>
    <t>Gastos Generales</t>
  </si>
  <si>
    <t>UAIIDA / EBITDA</t>
  </si>
  <si>
    <t>Depreciaciones y Amortizaciones</t>
  </si>
  <si>
    <t>UTILIDAD DE OPERACIÓN</t>
  </si>
  <si>
    <t>Costo Integral de Financiamiento</t>
  </si>
  <si>
    <t>Gastos Financieros</t>
  </si>
  <si>
    <t>Otros Gastos o (Productos)</t>
  </si>
  <si>
    <t>UTILIDAD ANTES DE IMPUESTOS</t>
  </si>
  <si>
    <t>Impuesto Sobre la Renta</t>
  </si>
  <si>
    <t>PTU</t>
  </si>
  <si>
    <t>UTILIDAD NETA</t>
  </si>
  <si>
    <t>Moneda: Peso Mexicano</t>
  </si>
  <si>
    <t>Cuenta</t>
  </si>
  <si>
    <t>Nombre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</si>
  <si>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</si>
  <si>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</si>
  <si>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</si>
  <si>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</si>
  <si>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</si>
  <si>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</si>
  <si>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</si>
  <si>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Anexos del Catálogo al 31/Dic/2019</t>
  </si>
  <si>
    <t>ESTADO DE RESULTADOS DEL 1 DE ENERO AL 31 DE  DICIEMBRE  2019</t>
  </si>
  <si>
    <t>CAJA Y BANCOS</t>
  </si>
  <si>
    <t>RELACION ANALITICA DE CUENTAS DE BALANCE AL 31 DE DICIEMBRE 2019</t>
  </si>
  <si>
    <t>DEPRECIACIÓN ACUMULADA DE ACTIVOS FIJOS</t>
  </si>
  <si>
    <t>IMPUESTOS A FAVOR</t>
  </si>
  <si>
    <t>FERTINSUMOS SA DE CV</t>
  </si>
  <si>
    <t>Fecha: 31/Ago/2020</t>
  </si>
  <si>
    <t xml:space="preserve">   ACTIVO</t>
  </si>
  <si>
    <t xml:space="preserve">   PASIVO</t>
  </si>
  <si>
    <t xml:space="preserve">   PASIVO A CORTO PLAZO</t>
  </si>
  <si>
    <t>ACREEDORES DIVERSOS</t>
  </si>
  <si>
    <t>IMPUESTOS Y DERECHOS POR PAGAR</t>
  </si>
  <si>
    <t xml:space="preserve">IVA PENDIENTE DE ACREDITAR </t>
  </si>
  <si>
    <t>IMPUESTOS RETENIDOS</t>
  </si>
  <si>
    <t>ANTICIPO A PROVEEDORES</t>
  </si>
  <si>
    <t xml:space="preserve">   Total PASIVO A CORTO PLAZO</t>
  </si>
  <si>
    <t xml:space="preserve">   PASIVO A LARGO PLAZO</t>
  </si>
  <si>
    <t xml:space="preserve">   Total PASIVO A LARGO PLAZO</t>
  </si>
  <si>
    <t xml:space="preserve">   ACTIVO A LARGO PLAZO</t>
  </si>
  <si>
    <t>EQUIPO DE CÓMPUTO</t>
  </si>
  <si>
    <t xml:space="preserve">   Total PASIVO</t>
  </si>
  <si>
    <t>ACTIVOS INTANGIBLES</t>
  </si>
  <si>
    <t>AMORTIZACIÓN ACUMULADA DE ACTIVOS DIFERIDOS</t>
  </si>
  <si>
    <t>DEPÓSITOS EN GARANTÍA</t>
  </si>
  <si>
    <t xml:space="preserve">   Total ACTIVO A LARGO PLAZO</t>
  </si>
  <si>
    <t>Capital Social</t>
  </si>
  <si>
    <t xml:space="preserve">   Total ACTIVO</t>
  </si>
  <si>
    <t xml:space="preserve"> INGRESOS</t>
  </si>
  <si>
    <t xml:space="preserve">   INGRESOS</t>
  </si>
  <si>
    <t>Ventas y/o servicios 16% IVA</t>
  </si>
  <si>
    <t>Total INGRESOS</t>
  </si>
  <si>
    <t xml:space="preserve"> EGRESOS</t>
  </si>
  <si>
    <t>GASTOS GENERALES</t>
  </si>
  <si>
    <t>IMPUESTO SOBRE LA RENTA</t>
  </si>
  <si>
    <t>DEPRECIACIÓN CONTABLE</t>
  </si>
  <si>
    <t>AMORTIZACIÓN CONTABLE</t>
  </si>
  <si>
    <t>Gastos financieros</t>
  </si>
  <si>
    <t>Productos financieros</t>
  </si>
  <si>
    <t>Total EGRESOS</t>
  </si>
  <si>
    <t>601-00-00-00-00</t>
  </si>
  <si>
    <t>601-03-00-00-00</t>
  </si>
  <si>
    <t>Gastos de arrendamiento</t>
  </si>
  <si>
    <t>601-03-01-00-00</t>
  </si>
  <si>
    <t>Arrendamiento Personas Fisicas</t>
  </si>
  <si>
    <t>601-03-01-03-00</t>
  </si>
  <si>
    <t>Arrendamiento de Instalaciones</t>
  </si>
  <si>
    <t>601-05-00-00-00</t>
  </si>
  <si>
    <t>Seguros y fianzas</t>
  </si>
  <si>
    <t>601-12-00-00-00</t>
  </si>
  <si>
    <t>Papeleria y articulos de oficina</t>
  </si>
  <si>
    <t>601-24-00-00-00</t>
  </si>
  <si>
    <t>Mantenimiento y conservación</t>
  </si>
  <si>
    <t>601-24-02-00-00</t>
  </si>
  <si>
    <t>Mtto equipo de computo</t>
  </si>
  <si>
    <t>601-25-00-00-00</t>
  </si>
  <si>
    <t>Asesoria en sistemas de computo</t>
  </si>
  <si>
    <t>611-00-00-00-00</t>
  </si>
  <si>
    <t>611-01-00-00-00</t>
  </si>
  <si>
    <t>Impuesto Sobre la renta</t>
  </si>
  <si>
    <t>613-00-00-00-00</t>
  </si>
  <si>
    <t>613-04-00-00-00</t>
  </si>
  <si>
    <t>Depreciación de equipo de cómputo</t>
  </si>
  <si>
    <t>614-00-00-00-00</t>
  </si>
  <si>
    <t>614-01-00-00-00</t>
  </si>
  <si>
    <t>Amortización de gastos diferidos</t>
  </si>
  <si>
    <t>701-00-00-00-00</t>
  </si>
  <si>
    <t>701-03-00-00-00</t>
  </si>
  <si>
    <t>Pérdida cambiaria</t>
  </si>
  <si>
    <t>701-03-01-00-00</t>
  </si>
  <si>
    <t>702-00-00-00-00</t>
  </si>
  <si>
    <t>702-01-00-00-00</t>
  </si>
  <si>
    <t>Utilidad cambiaria</t>
  </si>
  <si>
    <t>702-01-01-00-00</t>
  </si>
  <si>
    <t xml:space="preserve">   ACTIVO A LARGO PLAZO                                           </t>
  </si>
  <si>
    <t>CAPITAL SOCIAL</t>
  </si>
  <si>
    <t>BERNAL LOPEZ FERNANDO</t>
  </si>
  <si>
    <t>Posición Financiera, Balance General al 31/Jul/2020</t>
  </si>
  <si>
    <t>Fecha: 01/Sep/2020</t>
  </si>
  <si>
    <t>PROVEEDORES</t>
  </si>
  <si>
    <t>IVA PENDIENTE DE TRASLADAR</t>
  </si>
  <si>
    <t>PROVISIÓN DE CONTRIBUCIONES DE SEGURIDAD SOCIAL</t>
  </si>
  <si>
    <t>ANTICIPO DE IMPUESTOS</t>
  </si>
  <si>
    <t>INVENTARIO</t>
  </si>
  <si>
    <t>ACREEDORES DIVERSOS A LARGO PLAZO</t>
  </si>
  <si>
    <t>MAQUINARIA Y EQUIPO</t>
  </si>
  <si>
    <t>EQUIPO DE TRANSPORTE</t>
  </si>
  <si>
    <t>MOBILIARIO Y EQUIPO DE OFICINA</t>
  </si>
  <si>
    <t>MUEBLES Y ENSERES MENORES</t>
  </si>
  <si>
    <t>OBRAS EN PROCESO DE ACTIVOS FIJOS</t>
  </si>
  <si>
    <t>TROQUELES, MOLDES, MATRICES Y HERRAMENTAL</t>
  </si>
  <si>
    <t>ADAPTACIONES Y MEJORAS</t>
  </si>
  <si>
    <t>GASTOS DIFERIDOS</t>
  </si>
  <si>
    <t>Resultado de Ejercicios Anteriores</t>
  </si>
  <si>
    <t>Estado de Resultados del  01/Jul/2020  al  31/Jul/2020</t>
  </si>
  <si>
    <t>OTROS INGRESOS</t>
  </si>
  <si>
    <t>COSTO DE VENTA Y/O SERVICIO</t>
  </si>
  <si>
    <t>GASTOS DE PRODUCCION</t>
  </si>
  <si>
    <t>ESTADO DE RESULTADOS DEL 1 DE ENERO AL 31 DE JULIO 2020</t>
  </si>
  <si>
    <t>JULIO</t>
  </si>
  <si>
    <t>Anexos del Catálogo al 31/Jul/2020</t>
  </si>
  <si>
    <t>501-00-00-00-00</t>
  </si>
  <si>
    <t>501-01-00-00-00</t>
  </si>
  <si>
    <t>Costo de venta</t>
  </si>
  <si>
    <t>601-01-00-00-00</t>
  </si>
  <si>
    <t>Gastos de nomina</t>
  </si>
  <si>
    <t>601-01-01-00-00</t>
  </si>
  <si>
    <t>Sueldos y salarios</t>
  </si>
  <si>
    <t>601-01-02-00-00</t>
  </si>
  <si>
    <t>Septimo dia</t>
  </si>
  <si>
    <t>601-01-03-00-00</t>
  </si>
  <si>
    <t>Compensaciones</t>
  </si>
  <si>
    <t>601-01-04-00-00</t>
  </si>
  <si>
    <t>Tiempo extra</t>
  </si>
  <si>
    <t>601-04-01-00-00</t>
  </si>
  <si>
    <t>Tiempo extra gravado</t>
  </si>
  <si>
    <t>601-04-02-00-00</t>
  </si>
  <si>
    <t>Tiempo extra Exento</t>
  </si>
  <si>
    <t>601-01-07-00-00</t>
  </si>
  <si>
    <t>Vacaciones</t>
  </si>
  <si>
    <t>601-01-08-00-00</t>
  </si>
  <si>
    <t>Prima vacacional</t>
  </si>
  <si>
    <t>601-01-08-02-00</t>
  </si>
  <si>
    <t>Prima vacacional exenta</t>
  </si>
  <si>
    <t>601-01-13-00-00</t>
  </si>
  <si>
    <t>Aguinaldo</t>
  </si>
  <si>
    <t>601-01-13-02-00</t>
  </si>
  <si>
    <t>Aguinaldo exento</t>
  </si>
  <si>
    <t>601-02-00-00-00</t>
  </si>
  <si>
    <t>Impuestos de nomina</t>
  </si>
  <si>
    <t>601-02-01-00-00</t>
  </si>
  <si>
    <t>IMSS patronal</t>
  </si>
  <si>
    <t>601-02-02-00-00</t>
  </si>
  <si>
    <t>Aportaciones al Infonavit</t>
  </si>
  <si>
    <t>601-02-03-00-00</t>
  </si>
  <si>
    <t>Seguro de retiro</t>
  </si>
  <si>
    <t>601-02-04-00-00</t>
  </si>
  <si>
    <t>Cesantia  y vejez patron</t>
  </si>
  <si>
    <t>601-02-05-00-00</t>
  </si>
  <si>
    <t>2% nominas</t>
  </si>
  <si>
    <t>601-03-02-00-00</t>
  </si>
  <si>
    <t>Arrendamiento Personas Morales</t>
  </si>
  <si>
    <t>601-03-02-03-00</t>
  </si>
  <si>
    <t>Arrendamiento de Racks de almacenamiento</t>
  </si>
  <si>
    <t>601-03-02-04-00</t>
  </si>
  <si>
    <t>Arrendamiento de mobiliario y equipo</t>
  </si>
  <si>
    <t>601-04-00-00-00</t>
  </si>
  <si>
    <t>Energia electrica</t>
  </si>
  <si>
    <t>601-06-00-00-00</t>
  </si>
  <si>
    <t>Vigilancia y seguridad</t>
  </si>
  <si>
    <t>601-07-00-00-00</t>
  </si>
  <si>
    <t>Honorarios</t>
  </si>
  <si>
    <t>601-07-01-00-00</t>
  </si>
  <si>
    <t>Honorarios personas fisicas</t>
  </si>
  <si>
    <t>601-07-02-00-00</t>
  </si>
  <si>
    <t>Asimilados a salarios</t>
  </si>
  <si>
    <t>601-08-00-00-00</t>
  </si>
  <si>
    <t>Gasolina</t>
  </si>
  <si>
    <t>601-09-00-00-00</t>
  </si>
  <si>
    <t>gas</t>
  </si>
  <si>
    <t>601-10-00-00-00</t>
  </si>
  <si>
    <t>Diesel</t>
  </si>
  <si>
    <t>601-11-00-00-00</t>
  </si>
  <si>
    <t>Agua</t>
  </si>
  <si>
    <t>601-13-00-00-00</t>
  </si>
  <si>
    <t>Gastos de viaje</t>
  </si>
  <si>
    <t>601-13-05-00-00</t>
  </si>
  <si>
    <t>Boletos</t>
  </si>
  <si>
    <t>601-14-00-00-00</t>
  </si>
  <si>
    <t>Gastos de Telefono</t>
  </si>
  <si>
    <t>601-14-04-00-00</t>
  </si>
  <si>
    <t>Internet</t>
  </si>
  <si>
    <t>601-16-00-00-00</t>
  </si>
  <si>
    <t>Capacitación al personal</t>
  </si>
  <si>
    <t>601-19-00-00-00</t>
  </si>
  <si>
    <t>Recargos</t>
  </si>
  <si>
    <t>601-20-00-00-00</t>
  </si>
  <si>
    <t>Otros impuestos y derechos</t>
  </si>
  <si>
    <t>601-21-00-00-00</t>
  </si>
  <si>
    <t>Cuotas y suscripciones</t>
  </si>
  <si>
    <t>601-22-00-00-00</t>
  </si>
  <si>
    <t>Propaganda y publicidad</t>
  </si>
  <si>
    <t>601-24-01-00-00</t>
  </si>
  <si>
    <t>Mtto equipo de transporte</t>
  </si>
  <si>
    <t>601-24-04-00-00</t>
  </si>
  <si>
    <t>Mtto y conservacion de instalaciones</t>
  </si>
  <si>
    <t>601-24-06-00-00</t>
  </si>
  <si>
    <t>Mtto de maquinaria</t>
  </si>
  <si>
    <t>601-27-00-00-00</t>
  </si>
  <si>
    <t>Muebles y enseres menores</t>
  </si>
  <si>
    <t>601-28-00-00-00</t>
  </si>
  <si>
    <t>Gastos no deducibles (sin requisitos fiscales)</t>
  </si>
  <si>
    <t>601-31-00-00-00</t>
  </si>
  <si>
    <t>Articulos comestibles de oficina</t>
  </si>
  <si>
    <t>601-32-00-00-00</t>
  </si>
  <si>
    <t>insumos</t>
  </si>
  <si>
    <t>601-34-00-00-00</t>
  </si>
  <si>
    <t>Articulos de limpieza</t>
  </si>
  <si>
    <t>601-35-00-00-00</t>
  </si>
  <si>
    <t>Botiquin</t>
  </si>
  <si>
    <t>601-36-00-00-00</t>
  </si>
  <si>
    <t>Placas y tenencias</t>
  </si>
  <si>
    <t>601-38-00-00-00</t>
  </si>
  <si>
    <t>Estudios medicos a empleados</t>
  </si>
  <si>
    <t>601-42-00-00-00</t>
  </si>
  <si>
    <t>Equipo de Seguridad</t>
  </si>
  <si>
    <t>601-44-00-00-00</t>
  </si>
  <si>
    <t>Fumigaciones</t>
  </si>
  <si>
    <t>601-45-00-00-00</t>
  </si>
  <si>
    <t>Señalamientos</t>
  </si>
  <si>
    <t>601-46-00-00-00</t>
  </si>
  <si>
    <t>Extintores</t>
  </si>
  <si>
    <t>601-47-00-00-00</t>
  </si>
  <si>
    <t>Detector de humo</t>
  </si>
  <si>
    <t>601-49-00-00-00</t>
  </si>
  <si>
    <t>Recolector de basura</t>
  </si>
  <si>
    <t>601-50-00-00-00</t>
  </si>
  <si>
    <t>Comisiones</t>
  </si>
  <si>
    <t>601-51-00-00-00</t>
  </si>
  <si>
    <t>Cuotas de mantenimiento</t>
  </si>
  <si>
    <t>602-00-00-00-00</t>
  </si>
  <si>
    <t>602-01-00-00-00</t>
  </si>
  <si>
    <t xml:space="preserve">Gastos directos </t>
  </si>
  <si>
    <t>602-01-24-00-00</t>
  </si>
  <si>
    <t>602-01-24-06-00</t>
  </si>
  <si>
    <t>602-01-27-00-00</t>
  </si>
  <si>
    <t>602-02-00-00-00</t>
  </si>
  <si>
    <t>Gastos Indirectos</t>
  </si>
  <si>
    <t>602-02-04-00-00</t>
  </si>
  <si>
    <t>602-02-07-00-00</t>
  </si>
  <si>
    <t>602-02-07-01-00</t>
  </si>
  <si>
    <t>602-02-08-00-00</t>
  </si>
  <si>
    <t>602-02-09-00-00</t>
  </si>
  <si>
    <t>Gas</t>
  </si>
  <si>
    <t>602-02-10-00-00</t>
  </si>
  <si>
    <t>602-02-11-00-00</t>
  </si>
  <si>
    <t>602-02-12-00-00</t>
  </si>
  <si>
    <t>602-02-15-00-00</t>
  </si>
  <si>
    <t>Gastos de fletes</t>
  </si>
  <si>
    <t>602-02-15-02-00</t>
  </si>
  <si>
    <t>Fletes foraneos</t>
  </si>
  <si>
    <t>602-02-17-00-00</t>
  </si>
  <si>
    <t>Uniformes</t>
  </si>
  <si>
    <t>602-02-24-00-00</t>
  </si>
  <si>
    <t>602-02-24-02-00</t>
  </si>
  <si>
    <t>602-02-24-06-00</t>
  </si>
  <si>
    <t>602-02-27-00-00</t>
  </si>
  <si>
    <t>602-02-28-00-00</t>
  </si>
  <si>
    <t>602-02-31-00-00</t>
  </si>
  <si>
    <t>602-02-33-00-00</t>
  </si>
  <si>
    <t>Herramientas menores de trabajo</t>
  </si>
  <si>
    <t>602-02-34-00-00</t>
  </si>
  <si>
    <t>602-02-42-00-00</t>
  </si>
  <si>
    <t>602-02-44-00-00</t>
  </si>
  <si>
    <t>602-02-45-00-00</t>
  </si>
  <si>
    <t>602-02-46-00-00</t>
  </si>
  <si>
    <t>602-02-48-00-00</t>
  </si>
  <si>
    <t>602-02-49-00-00</t>
  </si>
  <si>
    <t>Etiquetas</t>
  </si>
  <si>
    <t>602-02-50-00-00</t>
  </si>
  <si>
    <t>Accesorios de seguridad (cubrebocas)</t>
  </si>
  <si>
    <t>602-02-51-00-00</t>
  </si>
  <si>
    <t>Cubetas</t>
  </si>
  <si>
    <t>602-02-52-00-00</t>
  </si>
  <si>
    <t>Sellos</t>
  </si>
  <si>
    <t>602-02-53-00-00</t>
  </si>
  <si>
    <t>Control de plagas</t>
  </si>
  <si>
    <t>602-02-54-00-00</t>
  </si>
  <si>
    <t>Tarimas</t>
  </si>
  <si>
    <t>602-02-55-00-00</t>
  </si>
  <si>
    <t>Muestras</t>
  </si>
  <si>
    <t>613-01-00-00-00</t>
  </si>
  <si>
    <t>Depreciación de maquinaria y equipo</t>
  </si>
  <si>
    <t>613-02-00-00-00</t>
  </si>
  <si>
    <t>Depreciación de equipo de transporte</t>
  </si>
  <si>
    <t>613-03-00-00-00</t>
  </si>
  <si>
    <t>Depreciación de mobiliario y equipo de oficina</t>
  </si>
  <si>
    <t>613-05-00-00-00</t>
  </si>
  <si>
    <t>Depreciación herramienta y equipo</t>
  </si>
  <si>
    <t>613-06-00-00-00</t>
  </si>
  <si>
    <t>Depreciación Muebles y enseres menores</t>
  </si>
  <si>
    <t>613-07-00-00-00</t>
  </si>
  <si>
    <t>Depreciacion Adaptaciones y mejoras</t>
  </si>
  <si>
    <t>701-01-00-00-00</t>
  </si>
  <si>
    <t>Comisiones bancarias</t>
  </si>
  <si>
    <t>701-01-01-00-00</t>
  </si>
  <si>
    <t>701-02-00-00-00</t>
  </si>
  <si>
    <t>Intereses</t>
  </si>
  <si>
    <t>701-02-03-00-00</t>
  </si>
  <si>
    <t>Intereses diversos</t>
  </si>
  <si>
    <t>POSICIÓN FINANCIERA, BALANCE GENERAL AL 31/JUL/2020</t>
  </si>
  <si>
    <t>RESULTADO DE EJERCICIOS ANTERIORES</t>
  </si>
  <si>
    <t xml:space="preserve">Banorte 7235        </t>
  </si>
  <si>
    <t xml:space="preserve">Banorte 8713 </t>
  </si>
  <si>
    <t>IVA</t>
  </si>
  <si>
    <t>IVA por acreditar</t>
  </si>
  <si>
    <t xml:space="preserve"> Grupo Wire-Com Sa de CV</t>
  </si>
  <si>
    <t xml:space="preserve">EQUIPO DE CÓMPUTO           </t>
  </si>
  <si>
    <t xml:space="preserve">Equipo De Cómputo           </t>
  </si>
  <si>
    <t xml:space="preserve">ACTIVOS INTANGIBLES      </t>
  </si>
  <si>
    <t>Activos Intangibles</t>
  </si>
  <si>
    <t xml:space="preserve">DEPÓSITOS EN GARANTÍA  </t>
  </si>
  <si>
    <t xml:space="preserve">Depósitos en Garantía  </t>
  </si>
  <si>
    <t>AMORTIZACION DE ACTIVOS INTANGIBLES</t>
  </si>
  <si>
    <t>Amortizacion De Activos Intangibles</t>
  </si>
  <si>
    <t xml:space="preserve">Bernal Lopez Fernando </t>
  </si>
  <si>
    <t>IVA por pagar</t>
  </si>
  <si>
    <t>ISR por pagar</t>
  </si>
  <si>
    <t>ISR por arrendamiento</t>
  </si>
  <si>
    <t>Retenciones de IVA</t>
  </si>
  <si>
    <t xml:space="preserve">PB Animal Health de México, S de RL de CV </t>
  </si>
  <si>
    <t>Serafin Gallegos Christian Joel</t>
  </si>
  <si>
    <t>Banco Monex SA</t>
  </si>
  <si>
    <t>Subsidio al empleo</t>
  </si>
  <si>
    <t>Pagos provisionales de ISR</t>
  </si>
  <si>
    <t>Inventarios</t>
  </si>
  <si>
    <t>Edenred México, S.A. de C.V.</t>
  </si>
  <si>
    <t>Mantenimiento, Maquinaria y Equipo Riso SA de CV</t>
  </si>
  <si>
    <t>Mondi Mexico S De Rl De Cv</t>
  </si>
  <si>
    <t>Maquinaria y Equipo</t>
  </si>
  <si>
    <t>Equipo de transporte</t>
  </si>
  <si>
    <t>Mobiliario y equipo de oficina</t>
  </si>
  <si>
    <t>Muebles y Enseres Menore</t>
  </si>
  <si>
    <t>Obras En Proceso De Activos Fijos</t>
  </si>
  <si>
    <t>Herramental</t>
  </si>
  <si>
    <t>Adaptaciones Y Mejoras</t>
  </si>
  <si>
    <t>Depreciacion Acumulada de Activos Fijos</t>
  </si>
  <si>
    <t>Gastos Diferidos</t>
  </si>
  <si>
    <t xml:space="preserve">AMORTIZACION DE ACTIVOS </t>
  </si>
  <si>
    <t xml:space="preserve">Amortizacion de Activos </t>
  </si>
  <si>
    <t>RELACION ANALITICA DE CUENTAS DE BALANCE AL 31 DE JULIO 2020</t>
  </si>
  <si>
    <t>Mondi Mexico S de RL  de CV</t>
  </si>
  <si>
    <t xml:space="preserve">Calderon Aceves Felipe de Jesus </t>
  </si>
  <si>
    <t>Campos Gomez Joel David</t>
  </si>
  <si>
    <t>Desarrollo Comercial Abarrotero, S.A. de C.V.</t>
  </si>
  <si>
    <t xml:space="preserve">Ford Credit de Mexico SA de CV </t>
  </si>
  <si>
    <t>Servicios Agroindustriales Especializados SA de CV</t>
  </si>
  <si>
    <t>Serafín Gallegos Christian Joel</t>
  </si>
  <si>
    <t>IVA Pendiente de trasladar</t>
  </si>
  <si>
    <t>ISR por sueldos y salarios</t>
  </si>
  <si>
    <t>ISR por servicios profesionales</t>
  </si>
  <si>
    <t>ISR por intereses</t>
  </si>
  <si>
    <t>Retenciones de IMSS a los trabajadores</t>
  </si>
  <si>
    <t>IMSS patronal por pagar</t>
  </si>
  <si>
    <t>Provisión de SAR por pagar</t>
  </si>
  <si>
    <t>5% infonavit</t>
  </si>
  <si>
    <t>ISR Honorarios Pte de Retener</t>
  </si>
  <si>
    <t>IVA Pendiente de retener</t>
  </si>
  <si>
    <t xml:space="preserve">Novoa Aguilera Raul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</si>
</sst>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&quot;$&quot;* #,##0.00_);_(&quot;$&quot;* \(#,##0.00\);_(&quot;$&quot;* &quot;-&quot;_);_(@_)"/>
    <numFmt numFmtId="169" formatCode="#,##0.00_ ;[Red]\-#,##0.00\ "/>
    <numFmt numFmtId="170" formatCode="&quot;$&quot;#,##0.00"/>
  </numFmts>
  <fonts count="41" x14ac:knownFonts="1">
    <font>
      <sz val="10"/>
      <name val="Arial"/>
    </font>
    <font>
      <sz val="1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i/>
      <sz val="12"/>
      <color indexed="12"/>
      <name val="Arial"/>
    </font>
    <font>
      <sz val="12"/>
      <color indexed="8"/>
      <name val="Arial"/>
    </font>
    <font>
      <b/>
      <i/>
      <sz val="10"/>
      <color indexed="8"/>
      <name val="Arial"/>
    </font>
    <font>
      <sz val="10"/>
      <color indexed="8"/>
      <name val="Arial"/>
    </font>
    <font>
      <i/>
      <sz val="10"/>
      <color indexed="8"/>
      <name val="Arial"/>
    </font>
    <font>
      <sz val="10"/>
      <color indexed="10"/>
      <name val="Arial"/>
    </font>
    <font>
      <b/>
      <sz val="11"/>
      <color indexed="8"/>
      <name val="Arial"/>
    </font>
    <font>
      <sz val="10"/>
      <color indexed="12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</cellStyleXfs>
  <cellXfs count="219">
    <xf numFmtId="0" fontId="0" fillId="0" borderId="0" xfId="0"/>
    <xf numFmtId="49" fontId="2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/>
    <xf numFmtId="49" fontId="5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right" vertical="top"/>
    </xf>
    <xf numFmtId="0" fontId="0" fillId="3" borderId="0" xfId="0" applyFill="1"/>
    <xf numFmtId="0" fontId="9" fillId="3" borderId="6" xfId="0" applyNumberFormat="1" applyFont="1" applyFill="1" applyBorder="1" applyAlignment="1">
      <alignment horizontal="centerContinuous" vertical="center"/>
    </xf>
    <xf numFmtId="0" fontId="9" fillId="3" borderId="6" xfId="0" applyFont="1" applyFill="1" applyBorder="1" applyAlignment="1">
      <alignment vertical="center"/>
    </xf>
    <xf numFmtId="165" fontId="9" fillId="3" borderId="6" xfId="8" applyFont="1" applyFill="1" applyBorder="1" applyAlignment="1">
      <alignment horizontal="right" vertical="center"/>
    </xf>
    <xf numFmtId="49" fontId="15" fillId="3" borderId="6" xfId="0" applyNumberFormat="1" applyFont="1" applyFill="1" applyBorder="1" applyAlignment="1">
      <alignment horizontal="left" vertical="top"/>
    </xf>
    <xf numFmtId="49" fontId="16" fillId="3" borderId="6" xfId="0" applyNumberFormat="1" applyFont="1" applyFill="1" applyBorder="1" applyAlignment="1">
      <alignment horizontal="left" vertical="top"/>
    </xf>
    <xf numFmtId="165" fontId="7" fillId="3" borderId="6" xfId="8" applyFont="1" applyFill="1" applyBorder="1" applyAlignment="1">
      <alignment horizontal="right" vertical="center"/>
    </xf>
    <xf numFmtId="49" fontId="17" fillId="3" borderId="6" xfId="0" applyNumberFormat="1" applyFont="1" applyFill="1" applyBorder="1" applyAlignment="1">
      <alignment horizontal="left" vertical="top"/>
    </xf>
    <xf numFmtId="4" fontId="9" fillId="3" borderId="6" xfId="0" applyNumberFormat="1" applyFont="1" applyFill="1" applyBorder="1" applyAlignment="1">
      <alignment vertical="center"/>
    </xf>
    <xf numFmtId="49" fontId="17" fillId="3" borderId="6" xfId="0" applyNumberFormat="1" applyFont="1" applyFill="1" applyBorder="1" applyAlignment="1">
      <alignment horizontal="center" vertical="top"/>
    </xf>
    <xf numFmtId="49" fontId="14" fillId="3" borderId="6" xfId="67" applyNumberFormat="1" applyFont="1" applyFill="1" applyBorder="1" applyAlignment="1">
      <alignment horizontal="right" vertical="center"/>
    </xf>
    <xf numFmtId="49" fontId="14" fillId="3" borderId="6" xfId="8" applyNumberFormat="1" applyFont="1" applyFill="1" applyBorder="1" applyAlignment="1">
      <alignment horizontal="right" vertical="center"/>
    </xf>
    <xf numFmtId="49" fontId="9" fillId="3" borderId="6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165" fontId="9" fillId="3" borderId="6" xfId="8" applyFont="1" applyFill="1" applyBorder="1" applyAlignment="1">
      <alignment vertical="center"/>
    </xf>
    <xf numFmtId="3" fontId="9" fillId="3" borderId="6" xfId="0" applyNumberFormat="1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165" fontId="7" fillId="3" borderId="0" xfId="8" applyFont="1" applyFill="1" applyBorder="1" applyAlignment="1">
      <alignment horizontal="right" vertical="center"/>
    </xf>
    <xf numFmtId="165" fontId="7" fillId="3" borderId="0" xfId="8" applyFont="1" applyFill="1" applyBorder="1" applyAlignment="1">
      <alignment vertical="center"/>
    </xf>
    <xf numFmtId="0" fontId="7" fillId="3" borderId="7" xfId="0" applyNumberFormat="1" applyFont="1" applyFill="1" applyBorder="1" applyAlignment="1">
      <alignment horizontal="right" vertical="center"/>
    </xf>
    <xf numFmtId="0" fontId="7" fillId="3" borderId="0" xfId="0" applyFont="1" applyFill="1"/>
    <xf numFmtId="4" fontId="24" fillId="3" borderId="0" xfId="7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vertical="center"/>
    </xf>
    <xf numFmtId="4" fontId="7" fillId="3" borderId="6" xfId="0" applyNumberFormat="1" applyFont="1" applyFill="1" applyBorder="1" applyAlignment="1">
      <alignment vertical="center"/>
    </xf>
    <xf numFmtId="4" fontId="7" fillId="3" borderId="6" xfId="0" applyNumberFormat="1" applyFont="1" applyFill="1" applyBorder="1" applyAlignment="1">
      <alignment horizontal="right" vertical="center"/>
    </xf>
    <xf numFmtId="43" fontId="7" fillId="3" borderId="6" xfId="0" applyNumberFormat="1" applyFont="1" applyFill="1" applyBorder="1" applyAlignment="1">
      <alignment horizontal="right" vertical="center"/>
    </xf>
    <xf numFmtId="43" fontId="7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43" fontId="7" fillId="3" borderId="6" xfId="8" applyNumberFormat="1" applyFont="1" applyFill="1" applyBorder="1" applyAlignment="1">
      <alignment horizontal="right" vertical="center"/>
    </xf>
    <xf numFmtId="4" fontId="7" fillId="3" borderId="7" xfId="0" applyNumberFormat="1" applyFont="1" applyFill="1" applyBorder="1" applyAlignment="1">
      <alignment vertical="center"/>
    </xf>
    <xf numFmtId="0" fontId="7" fillId="3" borderId="6" xfId="0" applyFont="1" applyFill="1" applyBorder="1"/>
    <xf numFmtId="165" fontId="7" fillId="3" borderId="6" xfId="8" applyFont="1" applyFill="1" applyBorder="1"/>
    <xf numFmtId="0" fontId="7" fillId="3" borderId="6" xfId="0" applyNumberFormat="1" applyFont="1" applyFill="1" applyBorder="1" applyAlignment="1">
      <alignment horizontal="right"/>
    </xf>
    <xf numFmtId="165" fontId="7" fillId="3" borderId="6" xfId="8" applyFont="1" applyFill="1" applyBorder="1" applyAlignment="1">
      <alignment vertical="center"/>
    </xf>
    <xf numFmtId="9" fontId="12" fillId="3" borderId="2" xfId="83" applyFont="1" applyFill="1" applyBorder="1" applyAlignment="1">
      <alignment horizontal="right" vertical="center"/>
    </xf>
    <xf numFmtId="0" fontId="9" fillId="3" borderId="0" xfId="32" applyFont="1" applyFill="1"/>
    <xf numFmtId="9" fontId="12" fillId="3" borderId="2" xfId="83" applyFont="1" applyFill="1" applyBorder="1" applyAlignment="1">
      <alignment horizontal="left" vertical="center"/>
    </xf>
    <xf numFmtId="0" fontId="7" fillId="3" borderId="0" xfId="81" applyFont="1" applyFill="1" applyAlignment="1">
      <alignment vertical="center"/>
    </xf>
    <xf numFmtId="4" fontId="7" fillId="3" borderId="0" xfId="81" applyNumberFormat="1" applyFont="1" applyFill="1" applyAlignment="1">
      <alignment vertical="center"/>
    </xf>
    <xf numFmtId="4" fontId="10" fillId="4" borderId="0" xfId="81" applyNumberFormat="1" applyFont="1" applyFill="1" applyAlignment="1">
      <alignment horizontal="centerContinuous" vertical="center"/>
    </xf>
    <xf numFmtId="4" fontId="18" fillId="3" borderId="0" xfId="32" applyNumberFormat="1" applyFont="1" applyFill="1" applyBorder="1" applyAlignment="1">
      <alignment horizontal="right" vertical="top"/>
    </xf>
    <xf numFmtId="0" fontId="10" fillId="4" borderId="0" xfId="81" applyFont="1" applyFill="1" applyBorder="1" applyAlignment="1">
      <alignment horizontal="left" vertical="center"/>
    </xf>
    <xf numFmtId="9" fontId="7" fillId="3" borderId="0" xfId="83" applyFont="1" applyFill="1" applyBorder="1" applyAlignment="1">
      <alignment horizontal="left" vertical="center"/>
    </xf>
    <xf numFmtId="0" fontId="7" fillId="3" borderId="0" xfId="32" applyFill="1" applyAlignment="1">
      <alignment vertical="center"/>
    </xf>
    <xf numFmtId="0" fontId="9" fillId="3" borderId="0" xfId="81" applyFont="1" applyFill="1" applyBorder="1" applyAlignment="1">
      <alignment vertical="center"/>
    </xf>
    <xf numFmtId="9" fontId="12" fillId="3" borderId="3" xfId="83" applyFont="1" applyFill="1" applyBorder="1" applyAlignment="1">
      <alignment horizontal="right" vertical="center"/>
    </xf>
    <xf numFmtId="4" fontId="7" fillId="3" borderId="0" xfId="81" applyNumberFormat="1" applyFont="1" applyFill="1" applyAlignment="1">
      <alignment horizontal="right" vertical="center"/>
    </xf>
    <xf numFmtId="4" fontId="7" fillId="3" borderId="0" xfId="32" applyNumberFormat="1" applyFill="1"/>
    <xf numFmtId="10" fontId="12" fillId="3" borderId="4" xfId="83" applyNumberFormat="1" applyFont="1" applyFill="1" applyBorder="1" applyAlignment="1">
      <alignment horizontal="left" vertical="center"/>
    </xf>
    <xf numFmtId="4" fontId="9" fillId="3" borderId="0" xfId="32" applyNumberFormat="1" applyFont="1" applyFill="1" applyAlignment="1">
      <alignment vertical="center"/>
    </xf>
    <xf numFmtId="9" fontId="12" fillId="3" borderId="3" xfId="83" applyFont="1" applyFill="1" applyBorder="1" applyAlignment="1">
      <alignment horizontal="left" vertical="center"/>
    </xf>
    <xf numFmtId="10" fontId="12" fillId="3" borderId="3" xfId="83" applyNumberFormat="1" applyFont="1" applyFill="1" applyBorder="1" applyAlignment="1">
      <alignment horizontal="left" vertical="center"/>
    </xf>
    <xf numFmtId="9" fontId="7" fillId="3" borderId="0" xfId="83" applyFont="1" applyFill="1"/>
    <xf numFmtId="4" fontId="9" fillId="3" borderId="5" xfId="30" applyNumberFormat="1" applyFont="1" applyFill="1" applyBorder="1" applyAlignment="1">
      <alignment vertical="center"/>
    </xf>
    <xf numFmtId="4" fontId="7" fillId="3" borderId="0" xfId="81" applyNumberFormat="1" applyFont="1" applyFill="1" applyBorder="1" applyAlignment="1">
      <alignment horizontal="left" vertical="center"/>
    </xf>
    <xf numFmtId="0" fontId="7" fillId="3" borderId="0" xfId="32" applyFill="1"/>
    <xf numFmtId="4" fontId="7" fillId="3" borderId="0" xfId="30" applyNumberFormat="1" applyFont="1" applyFill="1" applyBorder="1" applyAlignment="1">
      <alignment vertical="center"/>
    </xf>
    <xf numFmtId="0" fontId="7" fillId="3" borderId="0" xfId="32" applyFill="1" applyAlignment="1">
      <alignment vertical="center" wrapText="1"/>
    </xf>
    <xf numFmtId="4" fontId="9" fillId="3" borderId="5" xfId="30" applyNumberFormat="1" applyFont="1" applyFill="1" applyBorder="1" applyAlignment="1">
      <alignment horizontal="right" vertical="center"/>
    </xf>
    <xf numFmtId="0" fontId="7" fillId="3" borderId="0" xfId="32" applyFont="1" applyFill="1" applyAlignment="1">
      <alignment vertical="center"/>
    </xf>
    <xf numFmtId="4" fontId="7" fillId="3" borderId="0" xfId="32" applyNumberFormat="1" applyFill="1" applyAlignment="1">
      <alignment vertical="center"/>
    </xf>
    <xf numFmtId="167" fontId="7" fillId="3" borderId="0" xfId="32" applyNumberFormat="1" applyFill="1" applyAlignment="1">
      <alignment vertical="center"/>
    </xf>
    <xf numFmtId="9" fontId="7" fillId="3" borderId="0" xfId="83" applyFont="1" applyFill="1" applyAlignment="1">
      <alignment horizontal="right" vertical="center"/>
    </xf>
    <xf numFmtId="43" fontId="9" fillId="3" borderId="0" xfId="32" applyNumberFormat="1" applyFont="1" applyFill="1"/>
    <xf numFmtId="9" fontId="9" fillId="3" borderId="0" xfId="83" applyFont="1" applyFill="1"/>
    <xf numFmtId="9" fontId="7" fillId="3" borderId="0" xfId="83" applyFont="1" applyFill="1" applyBorder="1" applyAlignment="1">
      <alignment vertical="center"/>
    </xf>
    <xf numFmtId="4" fontId="9" fillId="3" borderId="0" xfId="30" applyNumberFormat="1" applyFont="1" applyFill="1" applyBorder="1" applyAlignment="1">
      <alignment vertical="center"/>
    </xf>
    <xf numFmtId="0" fontId="7" fillId="3" borderId="0" xfId="81" applyFont="1" applyFill="1" applyBorder="1" applyAlignment="1">
      <alignment horizontal="left" vertical="center"/>
    </xf>
    <xf numFmtId="4" fontId="7" fillId="3" borderId="0" xfId="81" applyNumberFormat="1" applyFont="1" applyFill="1" applyBorder="1" applyAlignment="1">
      <alignment vertical="center"/>
    </xf>
    <xf numFmtId="165" fontId="14" fillId="3" borderId="0" xfId="16" applyNumberFormat="1" applyFont="1" applyFill="1" applyBorder="1" applyAlignment="1">
      <alignment horizontal="right" vertical="top"/>
    </xf>
    <xf numFmtId="9" fontId="7" fillId="3" borderId="0" xfId="83" applyFont="1" applyFill="1" applyAlignment="1">
      <alignment vertical="center"/>
    </xf>
    <xf numFmtId="43" fontId="7" fillId="3" borderId="0" xfId="8" applyNumberFormat="1" applyFont="1" applyFill="1" applyAlignment="1">
      <alignment vertical="center"/>
    </xf>
    <xf numFmtId="10" fontId="12" fillId="3" borderId="3" xfId="83" applyNumberFormat="1" applyFont="1" applyFill="1" applyBorder="1" applyAlignment="1">
      <alignment vertical="center"/>
    </xf>
    <xf numFmtId="9" fontId="9" fillId="3" borderId="5" xfId="83" applyFont="1" applyFill="1" applyBorder="1" applyAlignment="1">
      <alignment vertical="center"/>
    </xf>
    <xf numFmtId="4" fontId="7" fillId="3" borderId="0" xfId="30" applyNumberFormat="1" applyFont="1" applyFill="1" applyBorder="1" applyAlignment="1">
      <alignment horizontal="right" vertical="center"/>
    </xf>
    <xf numFmtId="3" fontId="7" fillId="3" borderId="0" xfId="32" applyNumberFormat="1" applyFill="1" applyAlignment="1">
      <alignment horizontal="right"/>
    </xf>
    <xf numFmtId="4" fontId="7" fillId="3" borderId="0" xfId="32" applyNumberFormat="1" applyFill="1" applyAlignment="1"/>
    <xf numFmtId="9" fontId="9" fillId="3" borderId="0" xfId="83" applyFont="1" applyFill="1" applyBorder="1" applyAlignment="1">
      <alignment vertical="center"/>
    </xf>
    <xf numFmtId="0" fontId="7" fillId="3" borderId="0" xfId="81" applyFont="1" applyFill="1" applyBorder="1" applyAlignment="1">
      <alignment vertical="center"/>
    </xf>
    <xf numFmtId="0" fontId="9" fillId="3" borderId="5" xfId="81" applyFont="1" applyFill="1" applyBorder="1" applyAlignment="1">
      <alignment vertical="center"/>
    </xf>
    <xf numFmtId="9" fontId="12" fillId="3" borderId="4" xfId="83" applyFont="1" applyFill="1" applyBorder="1" applyAlignment="1">
      <alignment horizontal="left" vertical="center"/>
    </xf>
    <xf numFmtId="43" fontId="7" fillId="3" borderId="0" xfId="32" applyNumberFormat="1" applyFill="1" applyAlignment="1">
      <alignment vertical="center"/>
    </xf>
    <xf numFmtId="9" fontId="12" fillId="3" borderId="3" xfId="83" applyFont="1" applyFill="1" applyBorder="1" applyAlignment="1">
      <alignment vertical="center"/>
    </xf>
    <xf numFmtId="9" fontId="12" fillId="3" borderId="3" xfId="83" applyNumberFormat="1" applyFont="1" applyFill="1" applyBorder="1" applyAlignment="1">
      <alignment horizontal="left" vertical="center"/>
    </xf>
    <xf numFmtId="9" fontId="7" fillId="3" borderId="0" xfId="83" applyFont="1" applyFill="1" applyBorder="1" applyAlignment="1">
      <alignment horizontal="right" vertical="center"/>
    </xf>
    <xf numFmtId="9" fontId="10" fillId="4" borderId="0" xfId="83" applyFont="1" applyFill="1" applyBorder="1" applyAlignment="1">
      <alignment horizontal="left" vertical="center"/>
    </xf>
    <xf numFmtId="4" fontId="10" fillId="4" borderId="0" xfId="81" applyNumberFormat="1" applyFont="1" applyFill="1" applyAlignment="1">
      <alignment horizontal="center" vertical="center"/>
    </xf>
    <xf numFmtId="9" fontId="10" fillId="4" borderId="0" xfId="83" applyFont="1" applyFill="1" applyAlignment="1">
      <alignment horizontal="centerContinuous" vertical="center"/>
    </xf>
    <xf numFmtId="0" fontId="11" fillId="4" borderId="0" xfId="81" applyFont="1" applyFill="1" applyBorder="1" applyAlignment="1">
      <alignment horizontal="left" vertical="center"/>
    </xf>
    <xf numFmtId="9" fontId="11" fillId="4" borderId="0" xfId="83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left" vertical="top"/>
    </xf>
    <xf numFmtId="49" fontId="20" fillId="2" borderId="1" xfId="0" applyNumberFormat="1" applyFont="1" applyFill="1" applyBorder="1" applyAlignment="1">
      <alignment horizontal="right" vertical="top"/>
    </xf>
    <xf numFmtId="49" fontId="20" fillId="2" borderId="1" xfId="0" applyNumberFormat="1" applyFont="1" applyFill="1" applyBorder="1" applyAlignment="1">
      <alignment horizontal="center" vertical="top"/>
    </xf>
    <xf numFmtId="49" fontId="21" fillId="2" borderId="1" xfId="0" applyNumberFormat="1" applyFont="1" applyFill="1" applyBorder="1" applyAlignment="1">
      <alignment horizontal="left" vertical="top"/>
    </xf>
    <xf numFmtId="4" fontId="21" fillId="2" borderId="1" xfId="0" applyNumberFormat="1" applyFont="1" applyFill="1" applyBorder="1" applyAlignment="1">
      <alignment horizontal="right" vertical="top"/>
    </xf>
    <xf numFmtId="49" fontId="22" fillId="2" borderId="1" xfId="0" applyNumberFormat="1" applyFont="1" applyFill="1" applyBorder="1" applyAlignment="1">
      <alignment horizontal="left" vertical="top"/>
    </xf>
    <xf numFmtId="4" fontId="22" fillId="2" borderId="1" xfId="0" applyNumberFormat="1" applyFont="1" applyFill="1" applyBorder="1" applyAlignment="1">
      <alignment horizontal="right" vertical="top"/>
    </xf>
    <xf numFmtId="9" fontId="12" fillId="3" borderId="3" xfId="82" applyFont="1" applyFill="1" applyBorder="1" applyAlignment="1">
      <alignment horizontal="right" vertical="center"/>
    </xf>
    <xf numFmtId="9" fontId="12" fillId="3" borderId="3" xfId="82" applyFont="1" applyFill="1" applyBorder="1" applyAlignment="1">
      <alignment horizontal="left" vertical="center"/>
    </xf>
    <xf numFmtId="9" fontId="12" fillId="3" borderId="3" xfId="82" applyFont="1" applyFill="1" applyBorder="1" applyAlignment="1">
      <alignment vertical="center"/>
    </xf>
    <xf numFmtId="9" fontId="12" fillId="3" borderId="4" xfId="82" applyFont="1" applyFill="1" applyBorder="1" applyAlignment="1">
      <alignment horizontal="right" vertical="center"/>
    </xf>
    <xf numFmtId="9" fontId="12" fillId="3" borderId="4" xfId="82" applyFont="1" applyFill="1" applyBorder="1" applyAlignment="1">
      <alignment horizontal="left" vertical="center"/>
    </xf>
    <xf numFmtId="9" fontId="12" fillId="3" borderId="2" xfId="82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left" vertical="center"/>
    </xf>
    <xf numFmtId="9" fontId="7" fillId="3" borderId="6" xfId="84" applyFont="1" applyFill="1" applyBorder="1"/>
    <xf numFmtId="168" fontId="7" fillId="3" borderId="6" xfId="31" applyNumberFormat="1" applyFont="1" applyFill="1" applyBorder="1" applyAlignment="1">
      <alignment horizontal="right" vertical="center"/>
    </xf>
    <xf numFmtId="168" fontId="9" fillId="3" borderId="6" xfId="31" applyNumberFormat="1" applyFont="1" applyFill="1" applyBorder="1" applyAlignment="1">
      <alignment horizontal="right" vertical="center"/>
    </xf>
    <xf numFmtId="168" fontId="7" fillId="3" borderId="0" xfId="31" applyNumberFormat="1" applyFont="1" applyFill="1"/>
    <xf numFmtId="44" fontId="0" fillId="3" borderId="0" xfId="0" applyNumberFormat="1" applyFill="1"/>
    <xf numFmtId="0" fontId="0" fillId="3" borderId="0" xfId="0" applyFill="1" applyBorder="1"/>
    <xf numFmtId="0" fontId="9" fillId="3" borderId="0" xfId="0" applyFont="1" applyFill="1" applyBorder="1"/>
    <xf numFmtId="165" fontId="16" fillId="2" borderId="0" xfId="31" applyFont="1" applyFill="1" applyBorder="1" applyAlignment="1">
      <alignment horizontal="right" vertical="top"/>
    </xf>
    <xf numFmtId="165" fontId="0" fillId="3" borderId="0" xfId="31" applyFont="1" applyFill="1" applyBorder="1"/>
    <xf numFmtId="0" fontId="0" fillId="3" borderId="9" xfId="0" applyFill="1" applyBorder="1"/>
    <xf numFmtId="0" fontId="0" fillId="3" borderId="10" xfId="0" applyFill="1" applyBorder="1"/>
    <xf numFmtId="166" fontId="0" fillId="3" borderId="10" xfId="5" applyFont="1" applyFill="1" applyBorder="1"/>
    <xf numFmtId="165" fontId="0" fillId="3" borderId="0" xfId="31" applyFont="1" applyFill="1"/>
    <xf numFmtId="165" fontId="7" fillId="2" borderId="0" xfId="31" applyFont="1" applyFill="1" applyBorder="1"/>
    <xf numFmtId="0" fontId="26" fillId="5" borderId="13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165" fontId="0" fillId="3" borderId="0" xfId="0" applyNumberFormat="1" applyFill="1" applyBorder="1"/>
    <xf numFmtId="43" fontId="0" fillId="3" borderId="0" xfId="0" applyNumberFormat="1" applyFill="1"/>
    <xf numFmtId="165" fontId="0" fillId="3" borderId="0" xfId="0" applyNumberFormat="1" applyFill="1"/>
    <xf numFmtId="49" fontId="5" fillId="3" borderId="6" xfId="0" applyNumberFormat="1" applyFont="1" applyFill="1" applyBorder="1" applyAlignment="1">
      <alignment horizontal="left" vertical="top"/>
    </xf>
    <xf numFmtId="43" fontId="0" fillId="3" borderId="0" xfId="0" applyNumberFormat="1" applyFill="1" applyBorder="1"/>
    <xf numFmtId="0" fontId="9" fillId="3" borderId="13" xfId="0" applyFont="1" applyFill="1" applyBorder="1"/>
    <xf numFmtId="165" fontId="0" fillId="3" borderId="14" xfId="31" applyFont="1" applyFill="1" applyBorder="1"/>
    <xf numFmtId="166" fontId="0" fillId="3" borderId="13" xfId="5" applyFont="1" applyFill="1" applyBorder="1"/>
    <xf numFmtId="165" fontId="9" fillId="3" borderId="14" xfId="31" applyFont="1" applyFill="1" applyBorder="1"/>
    <xf numFmtId="165" fontId="25" fillId="3" borderId="14" xfId="31" applyFont="1" applyFill="1" applyBorder="1" applyAlignment="1">
      <alignment vertical="top"/>
    </xf>
    <xf numFmtId="166" fontId="5" fillId="2" borderId="13" xfId="5" applyFont="1" applyFill="1" applyBorder="1" applyAlignment="1">
      <alignment horizontal="left" vertical="top"/>
    </xf>
    <xf numFmtId="165" fontId="25" fillId="2" borderId="14" xfId="31" applyFont="1" applyFill="1" applyBorder="1" applyAlignment="1">
      <alignment horizontal="right" vertical="top"/>
    </xf>
    <xf numFmtId="166" fontId="16" fillId="2" borderId="13" xfId="5" applyFont="1" applyFill="1" applyBorder="1" applyAlignment="1">
      <alignment horizontal="left" vertical="top"/>
    </xf>
    <xf numFmtId="0" fontId="0" fillId="3" borderId="13" xfId="0" applyFill="1" applyBorder="1"/>
    <xf numFmtId="0" fontId="7" fillId="2" borderId="13" xfId="85" applyFont="1" applyFill="1" applyBorder="1"/>
    <xf numFmtId="0" fontId="1" fillId="3" borderId="13" xfId="0" applyFont="1" applyFill="1" applyBorder="1"/>
    <xf numFmtId="0" fontId="0" fillId="3" borderId="15" xfId="0" applyFill="1" applyBorder="1"/>
    <xf numFmtId="165" fontId="0" fillId="3" borderId="3" xfId="31" applyFont="1" applyFill="1" applyBorder="1"/>
    <xf numFmtId="165" fontId="0" fillId="3" borderId="16" xfId="31" applyFont="1" applyFill="1" applyBorder="1"/>
    <xf numFmtId="0" fontId="27" fillId="3" borderId="15" xfId="0" applyFont="1" applyFill="1" applyBorder="1"/>
    <xf numFmtId="165" fontId="27" fillId="3" borderId="3" xfId="31" applyFont="1" applyFill="1" applyBorder="1"/>
    <xf numFmtId="165" fontId="28" fillId="3" borderId="16" xfId="31" applyFont="1" applyFill="1" applyBorder="1" applyAlignment="1">
      <alignment vertical="top"/>
    </xf>
    <xf numFmtId="166" fontId="0" fillId="3" borderId="0" xfId="5" applyFont="1" applyFill="1" applyBorder="1"/>
    <xf numFmtId="49" fontId="29" fillId="2" borderId="1" xfId="0" applyNumberFormat="1" applyFont="1" applyFill="1" applyBorder="1" applyAlignment="1">
      <alignment horizontal="left" vertical="top"/>
    </xf>
    <xf numFmtId="49" fontId="30" fillId="2" borderId="1" xfId="0" applyNumberFormat="1" applyFont="1" applyFill="1" applyBorder="1" applyAlignment="1">
      <alignment horizontal="center" vertical="top"/>
    </xf>
    <xf numFmtId="49" fontId="30" fillId="2" borderId="1" xfId="0" applyNumberFormat="1" applyFont="1" applyFill="1" applyBorder="1" applyAlignment="1">
      <alignment horizontal="right" vertical="top"/>
    </xf>
    <xf numFmtId="49" fontId="32" fillId="2" borderId="1" xfId="0" applyNumberFormat="1" applyFont="1" applyFill="1" applyBorder="1" applyAlignment="1">
      <alignment horizontal="left" vertical="top"/>
    </xf>
    <xf numFmtId="49" fontId="33" fillId="2" borderId="1" xfId="0" applyNumberFormat="1" applyFont="1" applyFill="1" applyBorder="1" applyAlignment="1">
      <alignment horizontal="left" vertical="top"/>
    </xf>
    <xf numFmtId="4" fontId="32" fillId="2" borderId="1" xfId="0" applyNumberFormat="1" applyFont="1" applyFill="1" applyBorder="1" applyAlignment="1">
      <alignment horizontal="right" vertical="top"/>
    </xf>
    <xf numFmtId="4" fontId="34" fillId="2" borderId="1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left" vertical="top"/>
    </xf>
    <xf numFmtId="49" fontId="34" fillId="2" borderId="1" xfId="0" applyNumberFormat="1" applyFont="1" applyFill="1" applyBorder="1" applyAlignment="1">
      <alignment horizontal="left" vertical="top"/>
    </xf>
    <xf numFmtId="4" fontId="0" fillId="3" borderId="0" xfId="0" applyNumberFormat="1" applyFill="1"/>
    <xf numFmtId="4" fontId="1" fillId="3" borderId="0" xfId="30" applyNumberFormat="1" applyFont="1" applyFill="1" applyBorder="1" applyAlignment="1">
      <alignment vertical="center"/>
    </xf>
    <xf numFmtId="165" fontId="7" fillId="3" borderId="6" xfId="31" applyFont="1" applyFill="1" applyBorder="1" applyAlignment="1">
      <alignment horizontal="right" vertical="center"/>
    </xf>
    <xf numFmtId="166" fontId="7" fillId="3" borderId="6" xfId="5" applyFont="1" applyFill="1" applyBorder="1" applyAlignment="1">
      <alignment horizontal="right" vertical="center"/>
    </xf>
    <xf numFmtId="166" fontId="1" fillId="3" borderId="13" xfId="5" applyFont="1" applyFill="1" applyBorder="1"/>
    <xf numFmtId="49" fontId="31" fillId="2" borderId="1" xfId="0" applyNumberFormat="1" applyFont="1" applyFill="1" applyBorder="1" applyAlignment="1">
      <alignment horizontal="center" vertical="top"/>
    </xf>
    <xf numFmtId="49" fontId="32" fillId="2" borderId="1" xfId="0" applyNumberFormat="1" applyFont="1" applyFill="1" applyBorder="1" applyAlignment="1">
      <alignment horizontal="right" vertical="top"/>
    </xf>
    <xf numFmtId="49" fontId="36" fillId="2" borderId="1" xfId="0" applyNumberFormat="1" applyFont="1" applyFill="1" applyBorder="1" applyAlignment="1">
      <alignment horizontal="left" vertical="top"/>
    </xf>
    <xf numFmtId="4" fontId="9" fillId="3" borderId="0" xfId="0" applyNumberFormat="1" applyFont="1" applyFill="1"/>
    <xf numFmtId="49" fontId="4" fillId="3" borderId="6" xfId="0" applyNumberFormat="1" applyFont="1" applyFill="1" applyBorder="1" applyAlignment="1">
      <alignment horizontal="left" vertical="top"/>
    </xf>
    <xf numFmtId="169" fontId="7" fillId="3" borderId="8" xfId="5" applyNumberFormat="1" applyFont="1" applyFill="1" applyBorder="1" applyAlignment="1">
      <alignment horizontal="right" vertical="center"/>
    </xf>
    <xf numFmtId="169" fontId="7" fillId="3" borderId="8" xfId="31" applyNumberFormat="1" applyFont="1" applyFill="1" applyBorder="1" applyAlignment="1">
      <alignment horizontal="right" vertical="center"/>
    </xf>
    <xf numFmtId="44" fontId="7" fillId="3" borderId="0" xfId="0" applyNumberFormat="1" applyFont="1" applyFill="1"/>
    <xf numFmtId="170" fontId="7" fillId="3" borderId="0" xfId="5" applyNumberFormat="1" applyFont="1" applyFill="1"/>
    <xf numFmtId="168" fontId="1" fillId="3" borderId="6" xfId="31" applyNumberFormat="1" applyFont="1" applyFill="1" applyBorder="1" applyAlignment="1">
      <alignment horizontal="right" vertical="center"/>
    </xf>
    <xf numFmtId="170" fontId="7" fillId="3" borderId="0" xfId="0" applyNumberFormat="1" applyFont="1" applyFill="1"/>
    <xf numFmtId="49" fontId="37" fillId="2" borderId="1" xfId="0" applyNumberFormat="1" applyFont="1" applyFill="1" applyBorder="1" applyAlignment="1">
      <alignment horizontal="left" vertical="top"/>
    </xf>
    <xf numFmtId="49" fontId="37" fillId="2" borderId="1" xfId="0" applyNumberFormat="1" applyFont="1" applyFill="1" applyBorder="1" applyAlignment="1">
      <alignment horizontal="right" vertical="top"/>
    </xf>
    <xf numFmtId="49" fontId="37" fillId="2" borderId="1" xfId="0" applyNumberFormat="1" applyFont="1" applyFill="1" applyBorder="1" applyAlignment="1">
      <alignment horizontal="center" vertical="top"/>
    </xf>
    <xf numFmtId="49" fontId="38" fillId="2" borderId="1" xfId="0" applyNumberFormat="1" applyFont="1" applyFill="1" applyBorder="1" applyAlignment="1">
      <alignment horizontal="left" vertical="top"/>
    </xf>
    <xf numFmtId="4" fontId="38" fillId="2" borderId="1" xfId="0" applyNumberFormat="1" applyFont="1" applyFill="1" applyBorder="1" applyAlignment="1">
      <alignment horizontal="right" vertical="top"/>
    </xf>
    <xf numFmtId="49" fontId="39" fillId="2" borderId="1" xfId="0" applyNumberFormat="1" applyFont="1" applyFill="1" applyBorder="1" applyAlignment="1">
      <alignment horizontal="left" vertical="top"/>
    </xf>
    <xf numFmtId="4" fontId="39" fillId="2" borderId="1" xfId="0" applyNumberFormat="1" applyFont="1" applyFill="1" applyBorder="1" applyAlignment="1">
      <alignment horizontal="right" vertical="top"/>
    </xf>
    <xf numFmtId="0" fontId="0" fillId="3" borderId="0" xfId="0" applyFill="1" applyBorder="1" applyAlignment="1"/>
    <xf numFmtId="49" fontId="31" fillId="3" borderId="0" xfId="0" applyNumberFormat="1" applyFont="1" applyFill="1" applyBorder="1" applyAlignment="1">
      <alignment horizontal="center" vertical="top"/>
    </xf>
    <xf numFmtId="49" fontId="32" fillId="3" borderId="0" xfId="0" applyNumberFormat="1" applyFont="1" applyFill="1" applyBorder="1" applyAlignment="1">
      <alignment horizontal="left" vertical="top"/>
    </xf>
    <xf numFmtId="49" fontId="32" fillId="3" borderId="0" xfId="0" applyNumberFormat="1" applyFont="1" applyFill="1" applyBorder="1" applyAlignment="1">
      <alignment horizontal="right" vertical="top"/>
    </xf>
    <xf numFmtId="49" fontId="33" fillId="3" borderId="0" xfId="0" applyNumberFormat="1" applyFont="1" applyFill="1" applyBorder="1" applyAlignment="1">
      <alignment horizontal="left" vertical="top"/>
    </xf>
    <xf numFmtId="49" fontId="31" fillId="3" borderId="0" xfId="0" applyNumberFormat="1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left" vertical="top"/>
    </xf>
    <xf numFmtId="165" fontId="32" fillId="3" borderId="0" xfId="31" applyFont="1" applyFill="1" applyBorder="1" applyAlignment="1">
      <alignment horizontal="right" vertical="top"/>
    </xf>
    <xf numFmtId="166" fontId="32" fillId="3" borderId="0" xfId="5" applyFont="1" applyFill="1" applyBorder="1" applyAlignment="1">
      <alignment horizontal="right" vertical="top"/>
    </xf>
    <xf numFmtId="165" fontId="32" fillId="3" borderId="0" xfId="31" applyFont="1" applyFill="1" applyBorder="1" applyAlignment="1">
      <alignment horizontal="left" vertical="top"/>
    </xf>
    <xf numFmtId="165" fontId="0" fillId="3" borderId="0" xfId="31" applyFont="1" applyFill="1" applyBorder="1" applyAlignment="1"/>
    <xf numFmtId="165" fontId="34" fillId="3" borderId="0" xfId="31" applyFont="1" applyFill="1" applyBorder="1" applyAlignment="1">
      <alignment horizontal="right" vertical="top"/>
    </xf>
    <xf numFmtId="166" fontId="25" fillId="3" borderId="0" xfId="5" applyFont="1" applyFill="1" applyBorder="1" applyAlignment="1">
      <alignment horizontal="right" vertical="top"/>
    </xf>
    <xf numFmtId="0" fontId="1" fillId="2" borderId="13" xfId="85" applyFont="1" applyFill="1" applyBorder="1"/>
    <xf numFmtId="0" fontId="26" fillId="3" borderId="13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166" fontId="1" fillId="3" borderId="13" xfId="5" applyFont="1" applyFill="1" applyBorder="1" applyAlignment="1">
      <alignment horizontal="left"/>
    </xf>
    <xf numFmtId="0" fontId="26" fillId="3" borderId="0" xfId="0" applyFont="1" applyFill="1" applyBorder="1" applyAlignment="1">
      <alignment horizontal="center" vertical="center"/>
    </xf>
    <xf numFmtId="165" fontId="27" fillId="3" borderId="0" xfId="31" applyFont="1" applyFill="1" applyBorder="1" applyAlignment="1">
      <alignment horizontal="left" vertical="center"/>
    </xf>
    <xf numFmtId="0" fontId="26" fillId="5" borderId="13" xfId="0" applyFont="1" applyFill="1" applyBorder="1" applyAlignment="1">
      <alignment horizontal="left" vertical="center"/>
    </xf>
    <xf numFmtId="0" fontId="27" fillId="3" borderId="13" xfId="0" applyFont="1" applyFill="1" applyBorder="1" applyAlignment="1">
      <alignment vertical="center"/>
    </xf>
    <xf numFmtId="165" fontId="1" fillId="3" borderId="0" xfId="31" applyFont="1" applyFill="1" applyBorder="1"/>
    <xf numFmtId="0" fontId="24" fillId="3" borderId="0" xfId="1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 vertical="center"/>
    </xf>
    <xf numFmtId="49" fontId="40" fillId="3" borderId="0" xfId="0" applyNumberFormat="1" applyFont="1" applyFill="1" applyBorder="1" applyAlignment="1">
      <alignment horizontal="center" vertical="top"/>
    </xf>
    <xf numFmtId="165" fontId="26" fillId="2" borderId="11" xfId="19" applyFont="1" applyFill="1" applyBorder="1" applyAlignment="1">
      <alignment horizontal="center" wrapText="1"/>
    </xf>
    <xf numFmtId="165" fontId="26" fillId="2" borderId="5" xfId="19" applyFont="1" applyFill="1" applyBorder="1" applyAlignment="1">
      <alignment horizontal="center" wrapText="1"/>
    </xf>
    <xf numFmtId="165" fontId="26" fillId="2" borderId="12" xfId="19" applyFont="1" applyFill="1" applyBorder="1" applyAlignment="1">
      <alignment horizontal="center" wrapText="1"/>
    </xf>
    <xf numFmtId="3" fontId="26" fillId="2" borderId="13" xfId="88" applyNumberFormat="1" applyFont="1" applyFill="1" applyBorder="1" applyAlignment="1">
      <alignment horizontal="center" vertical="center"/>
    </xf>
    <xf numFmtId="3" fontId="26" fillId="2" borderId="0" xfId="88" applyNumberFormat="1" applyFont="1" applyFill="1" applyBorder="1" applyAlignment="1">
      <alignment horizontal="center" vertical="center"/>
    </xf>
    <xf numFmtId="3" fontId="26" fillId="2" borderId="14" xfId="88" applyNumberFormat="1" applyFont="1" applyFill="1" applyBorder="1" applyAlignment="1">
      <alignment horizontal="center" vertical="center"/>
    </xf>
    <xf numFmtId="0" fontId="8" fillId="3" borderId="0" xfId="32" applyFont="1" applyFill="1" applyAlignment="1">
      <alignment horizontal="center" vertical="center"/>
    </xf>
    <xf numFmtId="0" fontId="9" fillId="3" borderId="0" xfId="81" applyNumberFormat="1" applyFont="1" applyFill="1" applyBorder="1" applyAlignment="1">
      <alignment horizontal="center" vertical="center"/>
    </xf>
    <xf numFmtId="4" fontId="13" fillId="3" borderId="0" xfId="32" applyNumberFormat="1" applyFont="1" applyFill="1" applyAlignment="1">
      <alignment horizontal="left" wrapText="1" indent="1"/>
    </xf>
  </cellXfs>
  <cellStyles count="89">
    <cellStyle name="          _x000d__x000a_386grabber=VGA.3GR_x000d__x000a_" xfId="1" xr:uid="{00000000-0005-0000-0000-000000000000}"/>
    <cellStyle name="          _x000d__x000a_386grabber=VGA.3GR_x000d__x000a_ 2" xfId="2" xr:uid="{00000000-0005-0000-0000-000001000000}"/>
    <cellStyle name="          _x000d__x000a_386grabber=VGA.3GR_x000d__x000a_ 3" xfId="3" xr:uid="{00000000-0005-0000-0000-000002000000}"/>
    <cellStyle name="          _x000d__x000a_386grabber=VGA.3GR_x000d__x000a_ 4" xfId="4" xr:uid="{00000000-0005-0000-0000-000003000000}"/>
    <cellStyle name="Millares" xfId="5" builtinId="3"/>
    <cellStyle name="Millares 10" xfId="6" xr:uid="{00000000-0005-0000-0000-000005000000}"/>
    <cellStyle name="Millares 11" xfId="7" xr:uid="{00000000-0005-0000-0000-000006000000}"/>
    <cellStyle name="Millares 12" xfId="8" xr:uid="{00000000-0005-0000-0000-000007000000}"/>
    <cellStyle name="Millares 2" xfId="9" xr:uid="{00000000-0005-0000-0000-000008000000}"/>
    <cellStyle name="Millares 2 2" xfId="10" xr:uid="{00000000-0005-0000-0000-000009000000}"/>
    <cellStyle name="Millares 2 3" xfId="11" xr:uid="{00000000-0005-0000-0000-00000A000000}"/>
    <cellStyle name="Millares 2 4" xfId="12" xr:uid="{00000000-0005-0000-0000-00000B000000}"/>
    <cellStyle name="Millares 2 5" xfId="13" xr:uid="{00000000-0005-0000-0000-00000C000000}"/>
    <cellStyle name="Millares 3" xfId="14" xr:uid="{00000000-0005-0000-0000-00000D000000}"/>
    <cellStyle name="Millares 4" xfId="15" xr:uid="{00000000-0005-0000-0000-00000E000000}"/>
    <cellStyle name="Millares 5" xfId="16" xr:uid="{00000000-0005-0000-0000-00000F000000}"/>
    <cellStyle name="Millares 5 2" xfId="17" xr:uid="{00000000-0005-0000-0000-000010000000}"/>
    <cellStyle name="Millares 5 3" xfId="18" xr:uid="{00000000-0005-0000-0000-000011000000}"/>
    <cellStyle name="Millares 6" xfId="19" xr:uid="{00000000-0005-0000-0000-000012000000}"/>
    <cellStyle name="Millares 6 2" xfId="20" xr:uid="{00000000-0005-0000-0000-000013000000}"/>
    <cellStyle name="Millares 6 3" xfId="21" xr:uid="{00000000-0005-0000-0000-000014000000}"/>
    <cellStyle name="Millares 6 4" xfId="22" xr:uid="{00000000-0005-0000-0000-000015000000}"/>
    <cellStyle name="Millares 7" xfId="23" xr:uid="{00000000-0005-0000-0000-000016000000}"/>
    <cellStyle name="Millares 8" xfId="24" xr:uid="{00000000-0005-0000-0000-000017000000}"/>
    <cellStyle name="Millares 8 2" xfId="25" xr:uid="{00000000-0005-0000-0000-000018000000}"/>
    <cellStyle name="Millares 8 3" xfId="26" xr:uid="{00000000-0005-0000-0000-000019000000}"/>
    <cellStyle name="Millares 9" xfId="27" xr:uid="{00000000-0005-0000-0000-00001A000000}"/>
    <cellStyle name="Millares 9 2" xfId="28" xr:uid="{00000000-0005-0000-0000-00001B000000}"/>
    <cellStyle name="Millares 9 3" xfId="29" xr:uid="{00000000-0005-0000-0000-00001C000000}"/>
    <cellStyle name="Millares_Proyecciones 130203" xfId="30" xr:uid="{00000000-0005-0000-0000-00001D000000}"/>
    <cellStyle name="Moneda" xfId="31" builtinId="4"/>
    <cellStyle name="Normal" xfId="0" builtinId="0"/>
    <cellStyle name="Normal 10" xfId="87" xr:uid="{00000000-0005-0000-0000-000020000000}"/>
    <cellStyle name="Normal 11" xfId="86" xr:uid="{00000000-0005-0000-0000-000021000000}"/>
    <cellStyle name="Normal 12" xfId="85" xr:uid="{00000000-0005-0000-0000-000022000000}"/>
    <cellStyle name="Normal 16" xfId="32" xr:uid="{00000000-0005-0000-0000-000023000000}"/>
    <cellStyle name="Normal 17" xfId="88" xr:uid="{00000000-0005-0000-0000-000024000000}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2 2" xfId="36" xr:uid="{00000000-0005-0000-0000-000028000000}"/>
    <cellStyle name="Normal 2 2 2 2 2" xfId="37" xr:uid="{00000000-0005-0000-0000-000029000000}"/>
    <cellStyle name="Normal 2 2 2 2 2 2" xfId="38" xr:uid="{00000000-0005-0000-0000-00002A000000}"/>
    <cellStyle name="Normal 2 2 2 2 3" xfId="39" xr:uid="{00000000-0005-0000-0000-00002B000000}"/>
    <cellStyle name="Normal 2 2 2 3" xfId="40" xr:uid="{00000000-0005-0000-0000-00002C000000}"/>
    <cellStyle name="Normal 2 2 2 3 2" xfId="41" xr:uid="{00000000-0005-0000-0000-00002D000000}"/>
    <cellStyle name="Normal 2 2 2 4" xfId="42" xr:uid="{00000000-0005-0000-0000-00002E000000}"/>
    <cellStyle name="Normal 2 2 3" xfId="43" xr:uid="{00000000-0005-0000-0000-00002F000000}"/>
    <cellStyle name="Normal 2 2 3 2" xfId="44" xr:uid="{00000000-0005-0000-0000-000030000000}"/>
    <cellStyle name="Normal 2 2 3 2 2" xfId="45" xr:uid="{00000000-0005-0000-0000-000031000000}"/>
    <cellStyle name="Normal 2 2 3 3" xfId="46" xr:uid="{00000000-0005-0000-0000-000032000000}"/>
    <cellStyle name="Normal 2 2 4" xfId="47" xr:uid="{00000000-0005-0000-0000-000033000000}"/>
    <cellStyle name="Normal 2 2 4 2" xfId="48" xr:uid="{00000000-0005-0000-0000-000034000000}"/>
    <cellStyle name="Normal 2 2 5" xfId="49" xr:uid="{00000000-0005-0000-0000-000035000000}"/>
    <cellStyle name="Normal 2 3" xfId="50" xr:uid="{00000000-0005-0000-0000-000036000000}"/>
    <cellStyle name="Normal 2 3 2" xfId="51" xr:uid="{00000000-0005-0000-0000-000037000000}"/>
    <cellStyle name="Normal 2 3 2 2" xfId="52" xr:uid="{00000000-0005-0000-0000-000038000000}"/>
    <cellStyle name="Normal 2 3 2 2 2" xfId="53" xr:uid="{00000000-0005-0000-0000-000039000000}"/>
    <cellStyle name="Normal 2 3 2 3" xfId="54" xr:uid="{00000000-0005-0000-0000-00003A000000}"/>
    <cellStyle name="Normal 2 3 3" xfId="55" xr:uid="{00000000-0005-0000-0000-00003B000000}"/>
    <cellStyle name="Normal 2 3 3 2" xfId="56" xr:uid="{00000000-0005-0000-0000-00003C000000}"/>
    <cellStyle name="Normal 2 3 4" xfId="57" xr:uid="{00000000-0005-0000-0000-00003D000000}"/>
    <cellStyle name="Normal 2 4" xfId="58" xr:uid="{00000000-0005-0000-0000-00003E000000}"/>
    <cellStyle name="Normal 2 4 2" xfId="59" xr:uid="{00000000-0005-0000-0000-00003F000000}"/>
    <cellStyle name="Normal 2 4 2 2" xfId="60" xr:uid="{00000000-0005-0000-0000-000040000000}"/>
    <cellStyle name="Normal 2 4 3" xfId="61" xr:uid="{00000000-0005-0000-0000-000041000000}"/>
    <cellStyle name="Normal 2 5" xfId="62" xr:uid="{00000000-0005-0000-0000-000042000000}"/>
    <cellStyle name="Normal 2 5 2" xfId="63" xr:uid="{00000000-0005-0000-0000-000043000000}"/>
    <cellStyle name="Normal 2 6" xfId="64" xr:uid="{00000000-0005-0000-0000-000044000000}"/>
    <cellStyle name="Normal 2 6 2" xfId="65" xr:uid="{00000000-0005-0000-0000-000045000000}"/>
    <cellStyle name="Normal 2 7" xfId="66" xr:uid="{00000000-0005-0000-0000-000046000000}"/>
    <cellStyle name="Normal 20" xfId="67" xr:uid="{00000000-0005-0000-0000-000047000000}"/>
    <cellStyle name="Normal 20 2" xfId="68" xr:uid="{00000000-0005-0000-0000-000048000000}"/>
    <cellStyle name="Normal 22" xfId="69" xr:uid="{00000000-0005-0000-0000-000049000000}"/>
    <cellStyle name="Normal 22 2" xfId="70" xr:uid="{00000000-0005-0000-0000-00004A000000}"/>
    <cellStyle name="Normal 3" xfId="71" xr:uid="{00000000-0005-0000-0000-00004B000000}"/>
    <cellStyle name="Normal 4" xfId="72" xr:uid="{00000000-0005-0000-0000-00004C000000}"/>
    <cellStyle name="Normal 4 2" xfId="73" xr:uid="{00000000-0005-0000-0000-00004D000000}"/>
    <cellStyle name="Normal 5" xfId="74" xr:uid="{00000000-0005-0000-0000-00004E000000}"/>
    <cellStyle name="Normal 5 2" xfId="75" xr:uid="{00000000-0005-0000-0000-00004F000000}"/>
    <cellStyle name="Normal 5 3" xfId="76" xr:uid="{00000000-0005-0000-0000-000050000000}"/>
    <cellStyle name="Normal 5 4" xfId="77" xr:uid="{00000000-0005-0000-0000-000051000000}"/>
    <cellStyle name="Normal 6" xfId="78" xr:uid="{00000000-0005-0000-0000-000052000000}"/>
    <cellStyle name="Normal 7 2" xfId="79" xr:uid="{00000000-0005-0000-0000-000053000000}"/>
    <cellStyle name="Normal 7 3" xfId="80" xr:uid="{00000000-0005-0000-0000-000054000000}"/>
    <cellStyle name="Normal_Proyecciones 130203" xfId="81" xr:uid="{00000000-0005-0000-0000-000055000000}"/>
    <cellStyle name="Porcentaje" xfId="82" builtinId="5"/>
    <cellStyle name="Porcentaje 2" xfId="83" xr:uid="{00000000-0005-0000-0000-000057000000}"/>
    <cellStyle name="Porcentaje 3" xfId="84" xr:uid="{00000000-0005-0000-0000-000058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opLeftCell="A23" workbookViewId="0">
      <selection activeCell="E32" sqref="E32"/>
    </sheetView>
  </sheetViews>
  <sheetFormatPr baseColWidth="10" defaultRowHeight="12.75" x14ac:dyDescent="0.2"/>
  <cols>
    <col min="1" max="1" width="53" bestFit="1" customWidth="1"/>
    <col min="2" max="5" width="13.7109375" customWidth="1"/>
    <col min="6" max="256" width="8.85546875" customWidth="1"/>
    <col min="257" max="261" width="13.7109375" customWidth="1"/>
    <col min="262" max="512" width="8.85546875" customWidth="1"/>
    <col min="513" max="517" width="13.7109375" customWidth="1"/>
    <col min="518" max="768" width="8.85546875" customWidth="1"/>
    <col min="769" max="773" width="13.7109375" customWidth="1"/>
    <col min="774" max="1024" width="8.85546875" customWidth="1"/>
    <col min="1025" max="1029" width="13.7109375" customWidth="1"/>
    <col min="1030" max="1280" width="8.85546875" customWidth="1"/>
    <col min="1281" max="1285" width="13.7109375" customWidth="1"/>
    <col min="1286" max="1536" width="8.85546875" customWidth="1"/>
    <col min="1537" max="1541" width="13.7109375" customWidth="1"/>
    <col min="1542" max="1792" width="8.85546875" customWidth="1"/>
    <col min="1793" max="1797" width="13.7109375" customWidth="1"/>
    <col min="1798" max="2048" width="8.85546875" customWidth="1"/>
    <col min="2049" max="2053" width="13.7109375" customWidth="1"/>
    <col min="2054" max="2304" width="8.85546875" customWidth="1"/>
    <col min="2305" max="2309" width="13.7109375" customWidth="1"/>
    <col min="2310" max="2560" width="8.85546875" customWidth="1"/>
    <col min="2561" max="2565" width="13.7109375" customWidth="1"/>
    <col min="2566" max="2816" width="8.85546875" customWidth="1"/>
    <col min="2817" max="2821" width="13.7109375" customWidth="1"/>
    <col min="2822" max="3072" width="8.85546875" customWidth="1"/>
    <col min="3073" max="3077" width="13.7109375" customWidth="1"/>
    <col min="3078" max="3328" width="8.85546875" customWidth="1"/>
    <col min="3329" max="3333" width="13.7109375" customWidth="1"/>
    <col min="3334" max="3584" width="8.85546875" customWidth="1"/>
    <col min="3585" max="3589" width="13.7109375" customWidth="1"/>
    <col min="3590" max="3840" width="8.85546875" customWidth="1"/>
    <col min="3841" max="3845" width="13.7109375" customWidth="1"/>
    <col min="3846" max="4096" width="8.85546875" customWidth="1"/>
    <col min="4097" max="4101" width="13.7109375" customWidth="1"/>
    <col min="4102" max="4352" width="8.85546875" customWidth="1"/>
    <col min="4353" max="4357" width="13.7109375" customWidth="1"/>
    <col min="4358" max="4608" width="8.85546875" customWidth="1"/>
    <col min="4609" max="4613" width="13.7109375" customWidth="1"/>
    <col min="4614" max="4864" width="8.85546875" customWidth="1"/>
    <col min="4865" max="4869" width="13.7109375" customWidth="1"/>
    <col min="4870" max="5120" width="8.85546875" customWidth="1"/>
    <col min="5121" max="5125" width="13.7109375" customWidth="1"/>
    <col min="5126" max="5376" width="8.85546875" customWidth="1"/>
    <col min="5377" max="5381" width="13.7109375" customWidth="1"/>
    <col min="5382" max="5632" width="8.85546875" customWidth="1"/>
    <col min="5633" max="5637" width="13.7109375" customWidth="1"/>
    <col min="5638" max="5888" width="8.85546875" customWidth="1"/>
    <col min="5889" max="5893" width="13.7109375" customWidth="1"/>
    <col min="5894" max="6144" width="8.85546875" customWidth="1"/>
    <col min="6145" max="6149" width="13.7109375" customWidth="1"/>
    <col min="6150" max="6400" width="8.85546875" customWidth="1"/>
    <col min="6401" max="6405" width="13.7109375" customWidth="1"/>
    <col min="6406" max="6656" width="8.85546875" customWidth="1"/>
    <col min="6657" max="6661" width="13.7109375" customWidth="1"/>
    <col min="6662" max="6912" width="8.85546875" customWidth="1"/>
    <col min="6913" max="6917" width="13.7109375" customWidth="1"/>
    <col min="6918" max="7168" width="8.85546875" customWidth="1"/>
    <col min="7169" max="7173" width="13.7109375" customWidth="1"/>
    <col min="7174" max="7424" width="8.85546875" customWidth="1"/>
    <col min="7425" max="7429" width="13.7109375" customWidth="1"/>
    <col min="7430" max="7680" width="8.85546875" customWidth="1"/>
    <col min="7681" max="7685" width="13.7109375" customWidth="1"/>
    <col min="7686" max="7936" width="8.85546875" customWidth="1"/>
    <col min="7937" max="7941" width="13.7109375" customWidth="1"/>
    <col min="7942" max="8192" width="8.85546875" customWidth="1"/>
    <col min="8193" max="8197" width="13.7109375" customWidth="1"/>
    <col min="8198" max="8448" width="8.85546875" customWidth="1"/>
    <col min="8449" max="8453" width="13.7109375" customWidth="1"/>
    <col min="8454" max="8704" width="8.85546875" customWidth="1"/>
    <col min="8705" max="8709" width="13.7109375" customWidth="1"/>
    <col min="8710" max="8960" width="8.85546875" customWidth="1"/>
    <col min="8961" max="8965" width="13.7109375" customWidth="1"/>
    <col min="8966" max="9216" width="8.85546875" customWidth="1"/>
    <col min="9217" max="9221" width="13.7109375" customWidth="1"/>
    <col min="9222" max="9472" width="8.85546875" customWidth="1"/>
    <col min="9473" max="9477" width="13.7109375" customWidth="1"/>
    <col min="9478" max="9728" width="8.85546875" customWidth="1"/>
    <col min="9729" max="9733" width="13.7109375" customWidth="1"/>
    <col min="9734" max="9984" width="8.85546875" customWidth="1"/>
    <col min="9985" max="9989" width="13.7109375" customWidth="1"/>
    <col min="9990" max="10240" width="8.85546875" customWidth="1"/>
    <col min="10241" max="10245" width="13.7109375" customWidth="1"/>
    <col min="10246" max="10496" width="8.85546875" customWidth="1"/>
    <col min="10497" max="10501" width="13.7109375" customWidth="1"/>
    <col min="10502" max="10752" width="8.85546875" customWidth="1"/>
    <col min="10753" max="10757" width="13.7109375" customWidth="1"/>
    <col min="10758" max="11008" width="8.85546875" customWidth="1"/>
    <col min="11009" max="11013" width="13.7109375" customWidth="1"/>
    <col min="11014" max="11264" width="8.85546875" customWidth="1"/>
    <col min="11265" max="11269" width="13.7109375" customWidth="1"/>
    <col min="11270" max="11520" width="8.85546875" customWidth="1"/>
    <col min="11521" max="11525" width="13.7109375" customWidth="1"/>
    <col min="11526" max="11776" width="8.85546875" customWidth="1"/>
    <col min="11777" max="11781" width="13.7109375" customWidth="1"/>
    <col min="11782" max="12032" width="8.85546875" customWidth="1"/>
    <col min="12033" max="12037" width="13.7109375" customWidth="1"/>
    <col min="12038" max="12288" width="8.85546875" customWidth="1"/>
    <col min="12289" max="12293" width="13.7109375" customWidth="1"/>
    <col min="12294" max="12544" width="8.85546875" customWidth="1"/>
    <col min="12545" max="12549" width="13.7109375" customWidth="1"/>
    <col min="12550" max="12800" width="8.85546875" customWidth="1"/>
    <col min="12801" max="12805" width="13.7109375" customWidth="1"/>
    <col min="12806" max="13056" width="8.85546875" customWidth="1"/>
    <col min="13057" max="13061" width="13.7109375" customWidth="1"/>
    <col min="13062" max="13312" width="8.85546875" customWidth="1"/>
    <col min="13313" max="13317" width="13.7109375" customWidth="1"/>
    <col min="13318" max="13568" width="8.85546875" customWidth="1"/>
    <col min="13569" max="13573" width="13.7109375" customWidth="1"/>
    <col min="13574" max="13824" width="8.85546875" customWidth="1"/>
    <col min="13825" max="13829" width="13.7109375" customWidth="1"/>
    <col min="13830" max="14080" width="8.85546875" customWidth="1"/>
    <col min="14081" max="14085" width="13.7109375" customWidth="1"/>
    <col min="14086" max="14336" width="8.85546875" customWidth="1"/>
    <col min="14337" max="14341" width="13.7109375" customWidth="1"/>
    <col min="14342" max="14592" width="8.85546875" customWidth="1"/>
    <col min="14593" max="14597" width="13.7109375" customWidth="1"/>
    <col min="14598" max="14848" width="8.85546875" customWidth="1"/>
    <col min="14849" max="14853" width="13.7109375" customWidth="1"/>
    <col min="14854" max="15104" width="8.85546875" customWidth="1"/>
    <col min="15105" max="15109" width="13.7109375" customWidth="1"/>
    <col min="15110" max="15360" width="8.85546875" customWidth="1"/>
    <col min="15361" max="15365" width="13.7109375" customWidth="1"/>
    <col min="15366" max="15616" width="8.85546875" customWidth="1"/>
    <col min="15617" max="15621" width="13.7109375" customWidth="1"/>
    <col min="15622" max="15872" width="8.85546875" customWidth="1"/>
    <col min="15873" max="15877" width="13.7109375" customWidth="1"/>
    <col min="15878" max="16128" width="8.85546875" customWidth="1"/>
    <col min="16129" max="16133" width="13.7109375" customWidth="1"/>
    <col min="16134" max="16384" width="8.85546875" customWidth="1"/>
  </cols>
  <sheetData>
    <row r="1" spans="1:5" ht="24" customHeight="1" x14ac:dyDescent="0.2">
      <c r="A1" s="150" t="s">
        <v>0</v>
      </c>
      <c r="C1" s="151" t="s">
        <v>76</v>
      </c>
      <c r="E1" s="152" t="s">
        <v>1</v>
      </c>
    </row>
    <row r="2" spans="1:5" ht="24" customHeight="1" x14ac:dyDescent="0.2">
      <c r="A2" s="151" t="s">
        <v>27</v>
      </c>
      <c r="E2" s="152" t="s">
        <v>77</v>
      </c>
    </row>
    <row r="3" spans="1:5" ht="12" customHeight="1" x14ac:dyDescent="0.2">
      <c r="A3" s="3"/>
      <c r="B3" s="3"/>
      <c r="C3" s="3"/>
      <c r="D3" s="3"/>
      <c r="E3" s="3"/>
    </row>
    <row r="4" spans="1:5" ht="19.899999999999999" customHeight="1" x14ac:dyDescent="0.2">
      <c r="A4" s="166" t="s">
        <v>2</v>
      </c>
      <c r="B4" s="153" t="s">
        <v>3</v>
      </c>
      <c r="C4" s="167" t="s">
        <v>4</v>
      </c>
      <c r="D4" s="166" t="s">
        <v>5</v>
      </c>
      <c r="E4" s="153" t="s">
        <v>3</v>
      </c>
    </row>
    <row r="5" spans="1:5" ht="19.899999999999999" customHeight="1" x14ac:dyDescent="0.2">
      <c r="A5" s="153" t="s">
        <v>3</v>
      </c>
      <c r="B5" s="153" t="s">
        <v>3</v>
      </c>
      <c r="C5" s="153" t="s">
        <v>3</v>
      </c>
      <c r="D5" s="153" t="s">
        <v>3</v>
      </c>
      <c r="E5" s="153" t="s">
        <v>3</v>
      </c>
    </row>
    <row r="6" spans="1:5" ht="19.899999999999999" customHeight="1" x14ac:dyDescent="0.2">
      <c r="A6" s="154" t="s">
        <v>78</v>
      </c>
      <c r="B6" s="153" t="s">
        <v>3</v>
      </c>
      <c r="C6" s="153" t="s">
        <v>3</v>
      </c>
      <c r="D6" s="154" t="s">
        <v>79</v>
      </c>
      <c r="E6" s="153" t="s">
        <v>3</v>
      </c>
    </row>
    <row r="7" spans="1:5" ht="19.899999999999999" customHeight="1" x14ac:dyDescent="0.2">
      <c r="A7" s="153" t="s">
        <v>3</v>
      </c>
      <c r="B7" s="153" t="s">
        <v>3</v>
      </c>
      <c r="C7" s="167" t="s">
        <v>4</v>
      </c>
      <c r="D7" s="153" t="s">
        <v>3</v>
      </c>
      <c r="E7" s="153" t="s">
        <v>3</v>
      </c>
    </row>
    <row r="8" spans="1:5" ht="19.899999999999999" customHeight="1" x14ac:dyDescent="0.2">
      <c r="A8" s="154" t="s">
        <v>6</v>
      </c>
      <c r="B8" s="153" t="s">
        <v>3</v>
      </c>
      <c r="C8" s="153" t="s">
        <v>3</v>
      </c>
      <c r="D8" s="154" t="s">
        <v>80</v>
      </c>
      <c r="E8" s="153" t="s">
        <v>3</v>
      </c>
    </row>
    <row r="9" spans="1:5" ht="19.899999999999999" customHeight="1" x14ac:dyDescent="0.2">
      <c r="A9" s="153" t="s">
        <v>3</v>
      </c>
      <c r="B9" s="153" t="s">
        <v>3</v>
      </c>
      <c r="C9" s="167" t="s">
        <v>4</v>
      </c>
      <c r="D9" s="153" t="s">
        <v>3</v>
      </c>
      <c r="E9" s="153" t="s">
        <v>3</v>
      </c>
    </row>
    <row r="10" spans="1:5" ht="19.899999999999999" customHeight="1" x14ac:dyDescent="0.2">
      <c r="A10" s="153" t="s">
        <v>8</v>
      </c>
      <c r="B10" s="155">
        <v>455707.65</v>
      </c>
      <c r="C10" s="153" t="s">
        <v>3</v>
      </c>
      <c r="D10" s="153" t="s">
        <v>81</v>
      </c>
      <c r="E10" s="155">
        <v>742731.99</v>
      </c>
    </row>
    <row r="11" spans="1:5" ht="19.899999999999999" customHeight="1" x14ac:dyDescent="0.2">
      <c r="A11" s="153" t="s">
        <v>75</v>
      </c>
      <c r="B11" s="155">
        <v>46080.88</v>
      </c>
      <c r="C11" s="153" t="s">
        <v>3</v>
      </c>
      <c r="D11" s="153" t="s">
        <v>82</v>
      </c>
      <c r="E11" s="155">
        <v>61801.59</v>
      </c>
    </row>
    <row r="12" spans="1:5" ht="19.899999999999999" customHeight="1" x14ac:dyDescent="0.2">
      <c r="A12" s="153" t="s">
        <v>83</v>
      </c>
      <c r="B12" s="155">
        <v>23298.21</v>
      </c>
      <c r="C12" s="153" t="s">
        <v>3</v>
      </c>
      <c r="D12" s="153" t="s">
        <v>84</v>
      </c>
      <c r="E12" s="155">
        <v>50485.1</v>
      </c>
    </row>
    <row r="13" spans="1:5" ht="19.899999999999999" customHeight="1" x14ac:dyDescent="0.2">
      <c r="A13" s="153" t="s">
        <v>85</v>
      </c>
      <c r="B13" s="155">
        <v>20000</v>
      </c>
      <c r="C13" s="153" t="s">
        <v>3</v>
      </c>
      <c r="D13" s="153" t="s">
        <v>3</v>
      </c>
      <c r="E13" s="153" t="s">
        <v>3</v>
      </c>
    </row>
    <row r="14" spans="1:5" ht="19.899999999999999" customHeight="1" x14ac:dyDescent="0.2">
      <c r="A14" s="153" t="s">
        <v>3</v>
      </c>
      <c r="B14" s="153" t="s">
        <v>3</v>
      </c>
      <c r="C14" s="167" t="s">
        <v>4</v>
      </c>
      <c r="D14" s="154" t="s">
        <v>86</v>
      </c>
      <c r="E14" s="155">
        <v>855018.68</v>
      </c>
    </row>
    <row r="15" spans="1:5" ht="19.899999999999999" customHeight="1" x14ac:dyDescent="0.2">
      <c r="A15" s="154" t="s">
        <v>15</v>
      </c>
      <c r="B15" s="155">
        <v>545086.74</v>
      </c>
      <c r="C15" s="167" t="s">
        <v>4</v>
      </c>
      <c r="D15" s="153" t="s">
        <v>3</v>
      </c>
      <c r="E15" s="153" t="s">
        <v>3</v>
      </c>
    </row>
    <row r="16" spans="1:5" ht="19.899999999999999" customHeight="1" x14ac:dyDescent="0.2">
      <c r="A16" s="153" t="s">
        <v>3</v>
      </c>
      <c r="B16" s="153" t="s">
        <v>3</v>
      </c>
      <c r="C16" s="167" t="s">
        <v>4</v>
      </c>
      <c r="D16" s="154" t="s">
        <v>87</v>
      </c>
      <c r="E16" s="153" t="s">
        <v>3</v>
      </c>
    </row>
    <row r="17" spans="1:5" ht="19.899999999999999" customHeight="1" x14ac:dyDescent="0.2">
      <c r="A17" s="153" t="s">
        <v>3</v>
      </c>
      <c r="B17" s="153" t="s">
        <v>3</v>
      </c>
      <c r="C17" s="167" t="s">
        <v>4</v>
      </c>
      <c r="D17" s="153" t="s">
        <v>3</v>
      </c>
      <c r="E17" s="153" t="s">
        <v>3</v>
      </c>
    </row>
    <row r="18" spans="1:5" ht="19.899999999999999" customHeight="1" x14ac:dyDescent="0.2">
      <c r="A18" s="153" t="s">
        <v>3</v>
      </c>
      <c r="B18" s="153" t="s">
        <v>3</v>
      </c>
      <c r="C18" s="167" t="s">
        <v>4</v>
      </c>
      <c r="D18" s="153" t="s">
        <v>3</v>
      </c>
      <c r="E18" s="153" t="s">
        <v>3</v>
      </c>
    </row>
    <row r="19" spans="1:5" ht="19.899999999999999" customHeight="1" x14ac:dyDescent="0.2">
      <c r="A19" s="153" t="s">
        <v>3</v>
      </c>
      <c r="B19" s="153" t="s">
        <v>3</v>
      </c>
      <c r="C19" s="167" t="s">
        <v>4</v>
      </c>
      <c r="D19" s="154" t="s">
        <v>88</v>
      </c>
      <c r="E19" s="155">
        <v>0</v>
      </c>
    </row>
    <row r="20" spans="1:5" ht="19.899999999999999" customHeight="1" x14ac:dyDescent="0.2">
      <c r="A20" s="154" t="s">
        <v>89</v>
      </c>
      <c r="B20" s="153" t="s">
        <v>3</v>
      </c>
      <c r="C20" s="153" t="s">
        <v>3</v>
      </c>
      <c r="D20" s="153" t="s">
        <v>3</v>
      </c>
      <c r="E20" s="153" t="s">
        <v>3</v>
      </c>
    </row>
    <row r="21" spans="1:5" ht="19.899999999999999" customHeight="1" x14ac:dyDescent="0.2">
      <c r="A21" s="153" t="s">
        <v>3</v>
      </c>
      <c r="B21" s="153" t="s">
        <v>3</v>
      </c>
      <c r="C21" s="167" t="s">
        <v>4</v>
      </c>
      <c r="D21" s="153" t="s">
        <v>3</v>
      </c>
      <c r="E21" s="153" t="s">
        <v>3</v>
      </c>
    </row>
    <row r="22" spans="1:5" ht="19.899999999999999" customHeight="1" x14ac:dyDescent="0.2">
      <c r="A22" s="153" t="s">
        <v>90</v>
      </c>
      <c r="B22" s="155">
        <v>45600</v>
      </c>
      <c r="C22" s="153" t="s">
        <v>3</v>
      </c>
      <c r="D22" s="154" t="s">
        <v>91</v>
      </c>
      <c r="E22" s="155">
        <v>855018.68</v>
      </c>
    </row>
    <row r="23" spans="1:5" ht="19.899999999999999" customHeight="1" x14ac:dyDescent="0.2">
      <c r="A23" s="153" t="s">
        <v>74</v>
      </c>
      <c r="B23" s="156">
        <v>-1940</v>
      </c>
      <c r="C23" s="153" t="s">
        <v>3</v>
      </c>
      <c r="D23" s="153" t="s">
        <v>3</v>
      </c>
      <c r="E23" s="153" t="s">
        <v>3</v>
      </c>
    </row>
    <row r="24" spans="1:5" ht="19.899999999999999" customHeight="1" x14ac:dyDescent="0.2">
      <c r="A24" s="153" t="s">
        <v>92</v>
      </c>
      <c r="B24" s="155">
        <v>107500</v>
      </c>
      <c r="C24" s="153" t="s">
        <v>3</v>
      </c>
      <c r="D24" s="153" t="s">
        <v>3</v>
      </c>
      <c r="E24" s="153" t="s">
        <v>3</v>
      </c>
    </row>
    <row r="25" spans="1:5" ht="19.899999999999999" customHeight="1" x14ac:dyDescent="0.2">
      <c r="A25" s="153" t="s">
        <v>93</v>
      </c>
      <c r="B25" s="156">
        <v>-3281.25</v>
      </c>
      <c r="C25" s="153" t="s">
        <v>3</v>
      </c>
      <c r="D25" s="166" t="s">
        <v>17</v>
      </c>
      <c r="E25" s="155">
        <v>855018.68</v>
      </c>
    </row>
    <row r="26" spans="1:5" ht="19.899999999999999" customHeight="1" x14ac:dyDescent="0.2">
      <c r="A26" s="153" t="s">
        <v>94</v>
      </c>
      <c r="B26" s="155">
        <v>238957.14</v>
      </c>
      <c r="C26" s="153" t="s">
        <v>3</v>
      </c>
      <c r="D26" s="153" t="s">
        <v>3</v>
      </c>
      <c r="E26" s="153" t="s">
        <v>3</v>
      </c>
    </row>
    <row r="27" spans="1:5" ht="19.899999999999999" customHeight="1" x14ac:dyDescent="0.2">
      <c r="A27" s="153" t="s">
        <v>3</v>
      </c>
      <c r="B27" s="153" t="s">
        <v>3</v>
      </c>
      <c r="C27" s="167" t="s">
        <v>4</v>
      </c>
      <c r="D27" s="166" t="s">
        <v>18</v>
      </c>
      <c r="E27" s="153" t="s">
        <v>3</v>
      </c>
    </row>
    <row r="28" spans="1:5" ht="19.899999999999999" customHeight="1" x14ac:dyDescent="0.2">
      <c r="A28" s="154" t="s">
        <v>95</v>
      </c>
      <c r="B28" s="155">
        <v>386835.89</v>
      </c>
      <c r="C28" s="167" t="s">
        <v>4</v>
      </c>
      <c r="D28" s="153" t="s">
        <v>3</v>
      </c>
      <c r="E28" s="153" t="s">
        <v>3</v>
      </c>
    </row>
    <row r="29" spans="1:5" ht="19.899999999999999" customHeight="1" x14ac:dyDescent="0.2">
      <c r="A29" s="153" t="s">
        <v>3</v>
      </c>
      <c r="B29" s="153" t="s">
        <v>3</v>
      </c>
      <c r="C29" s="153" t="s">
        <v>3</v>
      </c>
      <c r="D29" s="154" t="s">
        <v>19</v>
      </c>
      <c r="E29" s="153" t="s">
        <v>3</v>
      </c>
    </row>
    <row r="30" spans="1:5" ht="19.899999999999999" customHeight="1" x14ac:dyDescent="0.2">
      <c r="A30" s="153" t="s">
        <v>3</v>
      </c>
      <c r="B30" s="153" t="s">
        <v>3</v>
      </c>
      <c r="C30" s="167" t="s">
        <v>4</v>
      </c>
      <c r="D30" s="153" t="s">
        <v>3</v>
      </c>
      <c r="E30" s="153" t="s">
        <v>3</v>
      </c>
    </row>
    <row r="31" spans="1:5" ht="19.899999999999999" customHeight="1" x14ac:dyDescent="0.2">
      <c r="A31" s="153" t="s">
        <v>3</v>
      </c>
      <c r="B31" s="153" t="s">
        <v>3</v>
      </c>
      <c r="C31" s="167" t="s">
        <v>4</v>
      </c>
      <c r="D31" s="153" t="s">
        <v>96</v>
      </c>
      <c r="E31" s="155">
        <v>50000</v>
      </c>
    </row>
    <row r="32" spans="1:5" ht="19.899999999999999" customHeight="1" x14ac:dyDescent="0.2">
      <c r="A32" s="153" t="s">
        <v>3</v>
      </c>
      <c r="B32" s="153" t="s">
        <v>3</v>
      </c>
      <c r="C32" s="167" t="s">
        <v>4</v>
      </c>
      <c r="D32" s="153" t="s">
        <v>3</v>
      </c>
      <c r="E32" s="153" t="s">
        <v>3</v>
      </c>
    </row>
    <row r="33" spans="1:5" ht="19.899999999999999" customHeight="1" x14ac:dyDescent="0.2">
      <c r="A33" s="153" t="s">
        <v>3</v>
      </c>
      <c r="B33" s="153" t="s">
        <v>3</v>
      </c>
      <c r="C33" s="167" t="s">
        <v>4</v>
      </c>
      <c r="D33" s="154" t="s">
        <v>22</v>
      </c>
      <c r="E33" s="155">
        <v>50000</v>
      </c>
    </row>
    <row r="34" spans="1:5" ht="19.899999999999999" customHeight="1" x14ac:dyDescent="0.2">
      <c r="A34" s="154" t="s">
        <v>97</v>
      </c>
      <c r="B34" s="155">
        <v>931922.63</v>
      </c>
      <c r="C34" s="167" t="s">
        <v>4</v>
      </c>
      <c r="D34" s="153" t="s">
        <v>3</v>
      </c>
      <c r="E34" s="153" t="s">
        <v>3</v>
      </c>
    </row>
    <row r="35" spans="1:5" ht="19.899999999999999" customHeight="1" x14ac:dyDescent="0.2">
      <c r="A35" s="153" t="s">
        <v>3</v>
      </c>
      <c r="B35" s="153" t="s">
        <v>3</v>
      </c>
      <c r="C35" s="167" t="s">
        <v>4</v>
      </c>
      <c r="D35" s="153" t="s">
        <v>23</v>
      </c>
      <c r="E35" s="155">
        <v>26903.95</v>
      </c>
    </row>
    <row r="36" spans="1:5" ht="19.899999999999999" customHeight="1" x14ac:dyDescent="0.2">
      <c r="A36" s="153" t="s">
        <v>3</v>
      </c>
      <c r="B36" s="153" t="s">
        <v>3</v>
      </c>
      <c r="C36" s="167" t="s">
        <v>4</v>
      </c>
      <c r="D36" s="153" t="s">
        <v>3</v>
      </c>
      <c r="E36" s="153" t="s">
        <v>3</v>
      </c>
    </row>
    <row r="37" spans="1:5" ht="19.899999999999999" customHeight="1" x14ac:dyDescent="0.2">
      <c r="A37" s="153" t="s">
        <v>3</v>
      </c>
      <c r="B37" s="153" t="s">
        <v>3</v>
      </c>
      <c r="C37" s="167" t="s">
        <v>4</v>
      </c>
      <c r="D37" s="166" t="s">
        <v>24</v>
      </c>
      <c r="E37" s="155">
        <v>76903.95</v>
      </c>
    </row>
    <row r="38" spans="1:5" ht="19.899999999999999" customHeight="1" x14ac:dyDescent="0.2">
      <c r="A38" s="153" t="s">
        <v>3</v>
      </c>
      <c r="B38" s="153" t="s">
        <v>3</v>
      </c>
      <c r="C38" s="153" t="s">
        <v>3</v>
      </c>
      <c r="D38" s="153" t="s">
        <v>3</v>
      </c>
      <c r="E38" s="153" t="s">
        <v>3</v>
      </c>
    </row>
    <row r="39" spans="1:5" ht="19.899999999999999" customHeight="1" x14ac:dyDescent="0.2">
      <c r="A39" s="153" t="s">
        <v>3</v>
      </c>
      <c r="B39" s="153" t="s">
        <v>3</v>
      </c>
      <c r="C39" s="153" t="s">
        <v>3</v>
      </c>
      <c r="D39" s="153" t="s">
        <v>3</v>
      </c>
      <c r="E39" s="153" t="s">
        <v>3</v>
      </c>
    </row>
    <row r="40" spans="1:5" ht="19.899999999999999" customHeight="1" x14ac:dyDescent="0.2">
      <c r="A40" s="167" t="s">
        <v>4</v>
      </c>
      <c r="B40" s="153" t="s">
        <v>3</v>
      </c>
      <c r="C40" s="153" t="s">
        <v>3</v>
      </c>
      <c r="D40" s="153" t="s">
        <v>3</v>
      </c>
      <c r="E40" s="153" t="s">
        <v>3</v>
      </c>
    </row>
    <row r="41" spans="1:5" ht="19.899999999999999" customHeight="1" x14ac:dyDescent="0.2">
      <c r="A41" s="166" t="s">
        <v>25</v>
      </c>
      <c r="B41" s="155">
        <v>931922.63</v>
      </c>
      <c r="C41" s="167" t="s">
        <v>4</v>
      </c>
      <c r="D41" s="166" t="s">
        <v>26</v>
      </c>
      <c r="E41" s="155">
        <v>931922.63</v>
      </c>
    </row>
    <row r="42" spans="1:5" ht="19.899999999999999" customHeight="1" x14ac:dyDescent="0.2">
      <c r="A42" s="167" t="s">
        <v>4</v>
      </c>
      <c r="B42" s="153" t="s">
        <v>3</v>
      </c>
      <c r="C42" s="153" t="s">
        <v>3</v>
      </c>
      <c r="D42" s="153" t="s">
        <v>3</v>
      </c>
      <c r="E42" s="153" t="s">
        <v>3</v>
      </c>
    </row>
    <row r="43" spans="1:5" ht="19.899999999999999" customHeight="1" x14ac:dyDescent="0.2">
      <c r="A43" s="153" t="s">
        <v>3</v>
      </c>
    </row>
    <row r="44" spans="1:5" ht="19.899999999999999" customHeight="1" x14ac:dyDescent="0.2">
      <c r="A44" s="168" t="s">
        <v>3</v>
      </c>
      <c r="B44" s="168" t="s">
        <v>3</v>
      </c>
      <c r="C44" s="168" t="s">
        <v>3</v>
      </c>
      <c r="D44" s="168" t="s">
        <v>3</v>
      </c>
      <c r="E44" s="168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139"/>
  <sheetViews>
    <sheetView topLeftCell="A79" workbookViewId="0">
      <selection activeCell="E106" sqref="E106"/>
    </sheetView>
  </sheetViews>
  <sheetFormatPr baseColWidth="10" defaultRowHeight="12.75" x14ac:dyDescent="0.2"/>
  <cols>
    <col min="1" max="8" width="13.7109375" customWidth="1"/>
    <col min="9" max="256" width="8.85546875" customWidth="1"/>
    <col min="257" max="264" width="13.7109375" customWidth="1"/>
    <col min="265" max="512" width="8.85546875" customWidth="1"/>
    <col min="513" max="520" width="13.7109375" customWidth="1"/>
    <col min="521" max="768" width="8.85546875" customWidth="1"/>
    <col min="769" max="776" width="13.7109375" customWidth="1"/>
    <col min="777" max="1024" width="8.85546875" customWidth="1"/>
    <col min="1025" max="1032" width="13.7109375" customWidth="1"/>
    <col min="1033" max="1280" width="8.85546875" customWidth="1"/>
    <col min="1281" max="1288" width="13.7109375" customWidth="1"/>
    <col min="1289" max="1536" width="8.85546875" customWidth="1"/>
    <col min="1537" max="1544" width="13.7109375" customWidth="1"/>
    <col min="1545" max="1792" width="8.85546875" customWidth="1"/>
    <col min="1793" max="1800" width="13.7109375" customWidth="1"/>
    <col min="1801" max="2048" width="8.85546875" customWidth="1"/>
    <col min="2049" max="2056" width="13.7109375" customWidth="1"/>
    <col min="2057" max="2304" width="8.85546875" customWidth="1"/>
    <col min="2305" max="2312" width="13.7109375" customWidth="1"/>
    <col min="2313" max="2560" width="8.85546875" customWidth="1"/>
    <col min="2561" max="2568" width="13.7109375" customWidth="1"/>
    <col min="2569" max="2816" width="8.85546875" customWidth="1"/>
    <col min="2817" max="2824" width="13.7109375" customWidth="1"/>
    <col min="2825" max="3072" width="8.85546875" customWidth="1"/>
    <col min="3073" max="3080" width="13.7109375" customWidth="1"/>
    <col min="3081" max="3328" width="8.85546875" customWidth="1"/>
    <col min="3329" max="3336" width="13.7109375" customWidth="1"/>
    <col min="3337" max="3584" width="8.85546875" customWidth="1"/>
    <col min="3585" max="3592" width="13.7109375" customWidth="1"/>
    <col min="3593" max="3840" width="8.85546875" customWidth="1"/>
    <col min="3841" max="3848" width="13.7109375" customWidth="1"/>
    <col min="3849" max="4096" width="8.85546875" customWidth="1"/>
    <col min="4097" max="4104" width="13.7109375" customWidth="1"/>
    <col min="4105" max="4352" width="8.85546875" customWidth="1"/>
    <col min="4353" max="4360" width="13.7109375" customWidth="1"/>
    <col min="4361" max="4608" width="8.85546875" customWidth="1"/>
    <col min="4609" max="4616" width="13.7109375" customWidth="1"/>
    <col min="4617" max="4864" width="8.85546875" customWidth="1"/>
    <col min="4865" max="4872" width="13.7109375" customWidth="1"/>
    <col min="4873" max="5120" width="8.85546875" customWidth="1"/>
    <col min="5121" max="5128" width="13.7109375" customWidth="1"/>
    <col min="5129" max="5376" width="8.85546875" customWidth="1"/>
    <col min="5377" max="5384" width="13.7109375" customWidth="1"/>
    <col min="5385" max="5632" width="8.85546875" customWidth="1"/>
    <col min="5633" max="5640" width="13.7109375" customWidth="1"/>
    <col min="5641" max="5888" width="8.85546875" customWidth="1"/>
    <col min="5889" max="5896" width="13.7109375" customWidth="1"/>
    <col min="5897" max="6144" width="8.85546875" customWidth="1"/>
    <col min="6145" max="6152" width="13.7109375" customWidth="1"/>
    <col min="6153" max="6400" width="8.85546875" customWidth="1"/>
    <col min="6401" max="6408" width="13.7109375" customWidth="1"/>
    <col min="6409" max="6656" width="8.85546875" customWidth="1"/>
    <col min="6657" max="6664" width="13.7109375" customWidth="1"/>
    <col min="6665" max="6912" width="8.85546875" customWidth="1"/>
    <col min="6913" max="6920" width="13.7109375" customWidth="1"/>
    <col min="6921" max="7168" width="8.85546875" customWidth="1"/>
    <col min="7169" max="7176" width="13.7109375" customWidth="1"/>
    <col min="7177" max="7424" width="8.85546875" customWidth="1"/>
    <col min="7425" max="7432" width="13.7109375" customWidth="1"/>
    <col min="7433" max="7680" width="8.85546875" customWidth="1"/>
    <col min="7681" max="7688" width="13.7109375" customWidth="1"/>
    <col min="7689" max="7936" width="8.85546875" customWidth="1"/>
    <col min="7937" max="7944" width="13.7109375" customWidth="1"/>
    <col min="7945" max="8192" width="8.85546875" customWidth="1"/>
    <col min="8193" max="8200" width="13.7109375" customWidth="1"/>
    <col min="8201" max="8448" width="8.85546875" customWidth="1"/>
    <col min="8449" max="8456" width="13.7109375" customWidth="1"/>
    <col min="8457" max="8704" width="8.85546875" customWidth="1"/>
    <col min="8705" max="8712" width="13.7109375" customWidth="1"/>
    <col min="8713" max="8960" width="8.85546875" customWidth="1"/>
    <col min="8961" max="8968" width="13.7109375" customWidth="1"/>
    <col min="8969" max="9216" width="8.85546875" customWidth="1"/>
    <col min="9217" max="9224" width="13.7109375" customWidth="1"/>
    <col min="9225" max="9472" width="8.85546875" customWidth="1"/>
    <col min="9473" max="9480" width="13.7109375" customWidth="1"/>
    <col min="9481" max="9728" width="8.85546875" customWidth="1"/>
    <col min="9729" max="9736" width="13.7109375" customWidth="1"/>
    <col min="9737" max="9984" width="8.85546875" customWidth="1"/>
    <col min="9985" max="9992" width="13.7109375" customWidth="1"/>
    <col min="9993" max="10240" width="8.85546875" customWidth="1"/>
    <col min="10241" max="10248" width="13.7109375" customWidth="1"/>
    <col min="10249" max="10496" width="8.85546875" customWidth="1"/>
    <col min="10497" max="10504" width="13.7109375" customWidth="1"/>
    <col min="10505" max="10752" width="8.85546875" customWidth="1"/>
    <col min="10753" max="10760" width="13.7109375" customWidth="1"/>
    <col min="10761" max="11008" width="8.85546875" customWidth="1"/>
    <col min="11009" max="11016" width="13.7109375" customWidth="1"/>
    <col min="11017" max="11264" width="8.85546875" customWidth="1"/>
    <col min="11265" max="11272" width="13.7109375" customWidth="1"/>
    <col min="11273" max="11520" width="8.85546875" customWidth="1"/>
    <col min="11521" max="11528" width="13.7109375" customWidth="1"/>
    <col min="11529" max="11776" width="8.85546875" customWidth="1"/>
    <col min="11777" max="11784" width="13.7109375" customWidth="1"/>
    <col min="11785" max="12032" width="8.85546875" customWidth="1"/>
    <col min="12033" max="12040" width="13.7109375" customWidth="1"/>
    <col min="12041" max="12288" width="8.85546875" customWidth="1"/>
    <col min="12289" max="12296" width="13.7109375" customWidth="1"/>
    <col min="12297" max="12544" width="8.85546875" customWidth="1"/>
    <col min="12545" max="12552" width="13.7109375" customWidth="1"/>
    <col min="12553" max="12800" width="8.85546875" customWidth="1"/>
    <col min="12801" max="12808" width="13.7109375" customWidth="1"/>
    <col min="12809" max="13056" width="8.85546875" customWidth="1"/>
    <col min="13057" max="13064" width="13.7109375" customWidth="1"/>
    <col min="13065" max="13312" width="8.85546875" customWidth="1"/>
    <col min="13313" max="13320" width="13.7109375" customWidth="1"/>
    <col min="13321" max="13568" width="8.85546875" customWidth="1"/>
    <col min="13569" max="13576" width="13.7109375" customWidth="1"/>
    <col min="13577" max="13824" width="8.85546875" customWidth="1"/>
    <col min="13825" max="13832" width="13.7109375" customWidth="1"/>
    <col min="13833" max="14080" width="8.85546875" customWidth="1"/>
    <col min="14081" max="14088" width="13.7109375" customWidth="1"/>
    <col min="14089" max="14336" width="8.85546875" customWidth="1"/>
    <col min="14337" max="14344" width="13.7109375" customWidth="1"/>
    <col min="14345" max="14592" width="8.85546875" customWidth="1"/>
    <col min="14593" max="14600" width="13.7109375" customWidth="1"/>
    <col min="14601" max="14848" width="8.85546875" customWidth="1"/>
    <col min="14849" max="14856" width="13.7109375" customWidth="1"/>
    <col min="14857" max="15104" width="8.85546875" customWidth="1"/>
    <col min="15105" max="15112" width="13.7109375" customWidth="1"/>
    <col min="15113" max="15360" width="8.85546875" customWidth="1"/>
    <col min="15361" max="15368" width="13.7109375" customWidth="1"/>
    <col min="15369" max="15616" width="8.85546875" customWidth="1"/>
    <col min="15617" max="15624" width="13.7109375" customWidth="1"/>
    <col min="15625" max="15872" width="8.85546875" customWidth="1"/>
    <col min="15873" max="15880" width="13.7109375" customWidth="1"/>
    <col min="15881" max="16128" width="8.85546875" customWidth="1"/>
    <col min="16129" max="16136" width="13.7109375" customWidth="1"/>
    <col min="16137" max="16384" width="8.85546875" customWidth="1"/>
  </cols>
  <sheetData>
    <row r="1" spans="1:8" ht="24" customHeight="1" x14ac:dyDescent="0.2">
      <c r="A1" s="150" t="s">
        <v>0</v>
      </c>
      <c r="D1" s="151" t="s">
        <v>76</v>
      </c>
      <c r="H1" s="152" t="s">
        <v>1</v>
      </c>
    </row>
    <row r="2" spans="1:8" ht="24" customHeight="1" x14ac:dyDescent="0.2">
      <c r="A2" s="151" t="s">
        <v>170</v>
      </c>
      <c r="H2" s="152" t="s">
        <v>148</v>
      </c>
    </row>
    <row r="3" spans="1:8" ht="24" customHeight="1" x14ac:dyDescent="0.2">
      <c r="A3" s="151" t="s">
        <v>60</v>
      </c>
    </row>
    <row r="4" spans="1:8" ht="12" customHeight="1" x14ac:dyDescent="0.2">
      <c r="A4" s="3"/>
      <c r="B4" s="3"/>
      <c r="C4" s="3"/>
      <c r="D4" s="3"/>
      <c r="E4" s="3"/>
      <c r="F4" s="3"/>
      <c r="G4" s="3"/>
      <c r="H4" s="3"/>
    </row>
    <row r="5" spans="1:8" ht="18" customHeight="1" x14ac:dyDescent="0.2">
      <c r="A5" s="177" t="s">
        <v>61</v>
      </c>
      <c r="B5" s="177" t="s">
        <v>62</v>
      </c>
      <c r="C5" s="178" t="s">
        <v>63</v>
      </c>
      <c r="D5" s="177" t="s">
        <v>64</v>
      </c>
      <c r="E5" s="153"/>
      <c r="F5" s="153"/>
      <c r="G5" s="178" t="s">
        <v>63</v>
      </c>
      <c r="H5" s="177" t="s">
        <v>65</v>
      </c>
    </row>
    <row r="6" spans="1:8" ht="18" customHeight="1" x14ac:dyDescent="0.2">
      <c r="A6" s="153"/>
      <c r="B6" s="153"/>
      <c r="C6" s="177" t="s">
        <v>66</v>
      </c>
      <c r="D6" s="178" t="s">
        <v>67</v>
      </c>
      <c r="E6" s="179" t="s">
        <v>68</v>
      </c>
      <c r="F6" s="179" t="s">
        <v>69</v>
      </c>
      <c r="G6" s="177" t="s">
        <v>66</v>
      </c>
      <c r="H6" s="178" t="s">
        <v>67</v>
      </c>
    </row>
    <row r="7" spans="1:8" ht="12" customHeight="1" x14ac:dyDescent="0.2">
      <c r="A7" s="3"/>
      <c r="B7" s="3"/>
      <c r="C7" s="3"/>
      <c r="D7" s="3"/>
      <c r="E7" s="3"/>
      <c r="F7" s="3"/>
      <c r="G7" s="3"/>
      <c r="H7" s="3"/>
    </row>
    <row r="8" spans="1:8" ht="16.149999999999999" customHeight="1" x14ac:dyDescent="0.2">
      <c r="A8" s="180" t="s">
        <v>171</v>
      </c>
      <c r="B8" s="180" t="s">
        <v>166</v>
      </c>
      <c r="C8" s="181">
        <v>1703310.5</v>
      </c>
      <c r="D8" s="180" t="s">
        <v>3</v>
      </c>
      <c r="E8" s="181">
        <v>0</v>
      </c>
      <c r="F8" s="181">
        <v>0</v>
      </c>
      <c r="G8" s="181">
        <v>1703310.5</v>
      </c>
      <c r="H8" s="180" t="s">
        <v>3</v>
      </c>
    </row>
    <row r="9" spans="1:8" ht="16.149999999999999" customHeight="1" x14ac:dyDescent="0.2">
      <c r="A9" s="182" t="s">
        <v>172</v>
      </c>
      <c r="B9" s="182" t="s">
        <v>173</v>
      </c>
      <c r="C9" s="183">
        <v>1703310.5</v>
      </c>
      <c r="D9" s="182" t="s">
        <v>3</v>
      </c>
      <c r="E9" s="183">
        <v>0</v>
      </c>
      <c r="F9" s="183">
        <v>0</v>
      </c>
      <c r="G9" s="183">
        <v>1703310.5</v>
      </c>
      <c r="H9" s="182" t="s">
        <v>3</v>
      </c>
    </row>
    <row r="10" spans="1:8" ht="19.899999999999999" customHeight="1" x14ac:dyDescent="0.2">
      <c r="A10" s="153" t="s">
        <v>3</v>
      </c>
    </row>
    <row r="11" spans="1:8" ht="16.149999999999999" customHeight="1" x14ac:dyDescent="0.2">
      <c r="A11" s="180" t="s">
        <v>110</v>
      </c>
      <c r="B11" s="180" t="s">
        <v>103</v>
      </c>
      <c r="C11" s="181">
        <v>1427494.6</v>
      </c>
      <c r="D11" s="180" t="s">
        <v>3</v>
      </c>
      <c r="E11" s="181">
        <v>527788</v>
      </c>
      <c r="F11" s="181">
        <v>0</v>
      </c>
      <c r="G11" s="181">
        <v>1955282.6</v>
      </c>
      <c r="H11" s="180" t="s">
        <v>3</v>
      </c>
    </row>
    <row r="12" spans="1:8" ht="16.149999999999999" customHeight="1" x14ac:dyDescent="0.2">
      <c r="A12" s="182" t="s">
        <v>174</v>
      </c>
      <c r="B12" s="182" t="s">
        <v>175</v>
      </c>
      <c r="C12" s="183">
        <v>253439.76</v>
      </c>
      <c r="D12" s="182" t="s">
        <v>3</v>
      </c>
      <c r="E12" s="183">
        <v>97568.71</v>
      </c>
      <c r="F12" s="183">
        <v>0</v>
      </c>
      <c r="G12" s="183">
        <v>351008.47</v>
      </c>
      <c r="H12" s="182" t="s">
        <v>3</v>
      </c>
    </row>
    <row r="13" spans="1:8" ht="16.149999999999999" customHeight="1" x14ac:dyDescent="0.2">
      <c r="A13" s="182" t="s">
        <v>176</v>
      </c>
      <c r="B13" s="182" t="s">
        <v>177</v>
      </c>
      <c r="C13" s="183">
        <v>233387.27</v>
      </c>
      <c r="D13" s="182" t="s">
        <v>3</v>
      </c>
      <c r="E13" s="183">
        <v>84032.59</v>
      </c>
      <c r="F13" s="183">
        <v>0</v>
      </c>
      <c r="G13" s="183">
        <v>317419.86</v>
      </c>
      <c r="H13" s="182" t="s">
        <v>3</v>
      </c>
    </row>
    <row r="14" spans="1:8" ht="16.149999999999999" customHeight="1" x14ac:dyDescent="0.2">
      <c r="A14" s="182" t="s">
        <v>178</v>
      </c>
      <c r="B14" s="182" t="s">
        <v>179</v>
      </c>
      <c r="C14" s="183">
        <v>15769.38</v>
      </c>
      <c r="D14" s="182" t="s">
        <v>3</v>
      </c>
      <c r="E14" s="183">
        <v>8172.13</v>
      </c>
      <c r="F14" s="183">
        <v>0</v>
      </c>
      <c r="G14" s="183">
        <v>23941.51</v>
      </c>
      <c r="H14" s="182" t="s">
        <v>3</v>
      </c>
    </row>
    <row r="15" spans="1:8" ht="16.149999999999999" customHeight="1" x14ac:dyDescent="0.2">
      <c r="A15" s="182" t="s">
        <v>180</v>
      </c>
      <c r="B15" s="182" t="s">
        <v>181</v>
      </c>
      <c r="C15" s="183">
        <v>4283.1099999999997</v>
      </c>
      <c r="D15" s="182" t="s">
        <v>3</v>
      </c>
      <c r="E15" s="183">
        <v>268</v>
      </c>
      <c r="F15" s="183">
        <v>0</v>
      </c>
      <c r="G15" s="183">
        <v>4551.1099999999997</v>
      </c>
      <c r="H15" s="182" t="s">
        <v>3</v>
      </c>
    </row>
    <row r="16" spans="1:8" ht="16.149999999999999" customHeight="1" x14ac:dyDescent="0.2">
      <c r="A16" s="182" t="s">
        <v>182</v>
      </c>
      <c r="B16" s="182" t="s">
        <v>183</v>
      </c>
      <c r="C16" s="183">
        <v>0</v>
      </c>
      <c r="D16" s="182" t="s">
        <v>3</v>
      </c>
      <c r="E16" s="183">
        <v>3771.48</v>
      </c>
      <c r="F16" s="183">
        <v>0</v>
      </c>
      <c r="G16" s="183">
        <v>3771.48</v>
      </c>
      <c r="H16" s="182" t="s">
        <v>3</v>
      </c>
    </row>
    <row r="17" spans="1:8" ht="16.149999999999999" customHeight="1" x14ac:dyDescent="0.2">
      <c r="A17" s="182" t="s">
        <v>184</v>
      </c>
      <c r="B17" s="182" t="s">
        <v>185</v>
      </c>
      <c r="C17" s="183">
        <v>0</v>
      </c>
      <c r="D17" s="182" t="s">
        <v>3</v>
      </c>
      <c r="E17" s="183">
        <v>632.86</v>
      </c>
      <c r="F17" s="183">
        <v>0</v>
      </c>
      <c r="G17" s="183">
        <v>632.86</v>
      </c>
      <c r="H17" s="182" t="s">
        <v>3</v>
      </c>
    </row>
    <row r="18" spans="1:8" ht="16.149999999999999" customHeight="1" x14ac:dyDescent="0.2">
      <c r="A18" s="182" t="s">
        <v>186</v>
      </c>
      <c r="B18" s="182" t="s">
        <v>187</v>
      </c>
      <c r="C18" s="183">
        <v>0</v>
      </c>
      <c r="D18" s="182" t="s">
        <v>3</v>
      </c>
      <c r="E18" s="183">
        <v>3138.62</v>
      </c>
      <c r="F18" s="183">
        <v>0</v>
      </c>
      <c r="G18" s="183">
        <v>3138.62</v>
      </c>
      <c r="H18" s="182" t="s">
        <v>3</v>
      </c>
    </row>
    <row r="19" spans="1:8" ht="16.149999999999999" customHeight="1" x14ac:dyDescent="0.2">
      <c r="A19" s="182" t="s">
        <v>188</v>
      </c>
      <c r="B19" s="182" t="s">
        <v>189</v>
      </c>
      <c r="C19" s="183">
        <v>0</v>
      </c>
      <c r="D19" s="182" t="s">
        <v>3</v>
      </c>
      <c r="E19" s="183">
        <v>351.92</v>
      </c>
      <c r="F19" s="183">
        <v>0</v>
      </c>
      <c r="G19" s="183">
        <v>351.92</v>
      </c>
      <c r="H19" s="182" t="s">
        <v>3</v>
      </c>
    </row>
    <row r="20" spans="1:8" ht="16.149999999999999" customHeight="1" x14ac:dyDescent="0.2">
      <c r="A20" s="182" t="s">
        <v>190</v>
      </c>
      <c r="B20" s="182" t="s">
        <v>191</v>
      </c>
      <c r="C20" s="183">
        <v>0</v>
      </c>
      <c r="D20" s="182" t="s">
        <v>3</v>
      </c>
      <c r="E20" s="183">
        <v>87.97</v>
      </c>
      <c r="F20" s="183">
        <v>0</v>
      </c>
      <c r="G20" s="183">
        <v>87.97</v>
      </c>
      <c r="H20" s="182" t="s">
        <v>3</v>
      </c>
    </row>
    <row r="21" spans="1:8" ht="16.149999999999999" customHeight="1" x14ac:dyDescent="0.2">
      <c r="A21" s="182" t="s">
        <v>192</v>
      </c>
      <c r="B21" s="182" t="s">
        <v>193</v>
      </c>
      <c r="C21" s="183">
        <v>0</v>
      </c>
      <c r="D21" s="182" t="s">
        <v>3</v>
      </c>
      <c r="E21" s="183">
        <v>87.97</v>
      </c>
      <c r="F21" s="183">
        <v>0</v>
      </c>
      <c r="G21" s="183">
        <v>87.97</v>
      </c>
      <c r="H21" s="182" t="s">
        <v>3</v>
      </c>
    </row>
    <row r="22" spans="1:8" ht="16.149999999999999" customHeight="1" x14ac:dyDescent="0.2">
      <c r="A22" s="182" t="s">
        <v>194</v>
      </c>
      <c r="B22" s="182" t="s">
        <v>195</v>
      </c>
      <c r="C22" s="183">
        <v>0</v>
      </c>
      <c r="D22" s="182" t="s">
        <v>3</v>
      </c>
      <c r="E22" s="183">
        <v>884.62</v>
      </c>
      <c r="F22" s="183">
        <v>0</v>
      </c>
      <c r="G22" s="183">
        <v>884.62</v>
      </c>
      <c r="H22" s="182" t="s">
        <v>3</v>
      </c>
    </row>
    <row r="23" spans="1:8" ht="16.149999999999999" customHeight="1" x14ac:dyDescent="0.2">
      <c r="A23" s="182" t="s">
        <v>196</v>
      </c>
      <c r="B23" s="182" t="s">
        <v>197</v>
      </c>
      <c r="C23" s="183">
        <v>0</v>
      </c>
      <c r="D23" s="182" t="s">
        <v>3</v>
      </c>
      <c r="E23" s="183">
        <v>884.62</v>
      </c>
      <c r="F23" s="183">
        <v>0</v>
      </c>
      <c r="G23" s="183">
        <v>884.62</v>
      </c>
      <c r="H23" s="182" t="s">
        <v>3</v>
      </c>
    </row>
    <row r="24" spans="1:8" ht="16.149999999999999" customHeight="1" x14ac:dyDescent="0.2">
      <c r="A24" s="182" t="s">
        <v>198</v>
      </c>
      <c r="B24" s="182" t="s">
        <v>199</v>
      </c>
      <c r="C24" s="183">
        <v>67474.600000000006</v>
      </c>
      <c r="D24" s="182" t="s">
        <v>3</v>
      </c>
      <c r="E24" s="183">
        <v>27269.73</v>
      </c>
      <c r="F24" s="183">
        <v>0</v>
      </c>
      <c r="G24" s="183">
        <v>94744.33</v>
      </c>
      <c r="H24" s="182" t="s">
        <v>3</v>
      </c>
    </row>
    <row r="25" spans="1:8" ht="16.149999999999999" customHeight="1" x14ac:dyDescent="0.2">
      <c r="A25" s="182" t="s">
        <v>200</v>
      </c>
      <c r="B25" s="182" t="s">
        <v>201</v>
      </c>
      <c r="C25" s="183">
        <v>36014.660000000003</v>
      </c>
      <c r="D25" s="182" t="s">
        <v>3</v>
      </c>
      <c r="E25" s="183">
        <v>13932.59</v>
      </c>
      <c r="F25" s="183">
        <v>0</v>
      </c>
      <c r="G25" s="183">
        <v>49947.25</v>
      </c>
      <c r="H25" s="182" t="s">
        <v>3</v>
      </c>
    </row>
    <row r="26" spans="1:8" ht="16.149999999999999" customHeight="1" x14ac:dyDescent="0.2">
      <c r="A26" s="182" t="s">
        <v>202</v>
      </c>
      <c r="B26" s="182" t="s">
        <v>203</v>
      </c>
      <c r="C26" s="183">
        <v>13295.95</v>
      </c>
      <c r="D26" s="182" t="s">
        <v>3</v>
      </c>
      <c r="E26" s="183">
        <v>6509.03</v>
      </c>
      <c r="F26" s="183">
        <v>0</v>
      </c>
      <c r="G26" s="183">
        <v>19804.98</v>
      </c>
      <c r="H26" s="182" t="s">
        <v>3</v>
      </c>
    </row>
    <row r="27" spans="1:8" ht="16.149999999999999" customHeight="1" x14ac:dyDescent="0.2">
      <c r="A27" s="182" t="s">
        <v>204</v>
      </c>
      <c r="B27" s="182" t="s">
        <v>205</v>
      </c>
      <c r="C27" s="183">
        <v>4588.01</v>
      </c>
      <c r="D27" s="182" t="s">
        <v>3</v>
      </c>
      <c r="E27" s="183">
        <v>1949.22</v>
      </c>
      <c r="F27" s="183">
        <v>0</v>
      </c>
      <c r="G27" s="183">
        <v>6537.23</v>
      </c>
      <c r="H27" s="182" t="s">
        <v>3</v>
      </c>
    </row>
    <row r="28" spans="1:8" ht="16.149999999999999" customHeight="1" x14ac:dyDescent="0.2">
      <c r="A28" s="182" t="s">
        <v>206</v>
      </c>
      <c r="B28" s="182" t="s">
        <v>207</v>
      </c>
      <c r="C28" s="183">
        <v>7696.86</v>
      </c>
      <c r="D28" s="182" t="s">
        <v>3</v>
      </c>
      <c r="E28" s="183">
        <v>2970.02</v>
      </c>
      <c r="F28" s="183">
        <v>0</v>
      </c>
      <c r="G28" s="183">
        <v>10666.88</v>
      </c>
      <c r="H28" s="182" t="s">
        <v>3</v>
      </c>
    </row>
    <row r="29" spans="1:8" ht="16.149999999999999" customHeight="1" x14ac:dyDescent="0.2">
      <c r="A29" s="182" t="s">
        <v>208</v>
      </c>
      <c r="B29" s="182" t="s">
        <v>209</v>
      </c>
      <c r="C29" s="183">
        <v>5879.12</v>
      </c>
      <c r="D29" s="182" t="s">
        <v>3</v>
      </c>
      <c r="E29" s="183">
        <v>1908.87</v>
      </c>
      <c r="F29" s="183">
        <v>0</v>
      </c>
      <c r="G29" s="183">
        <v>7787.99</v>
      </c>
      <c r="H29" s="182" t="s">
        <v>3</v>
      </c>
    </row>
    <row r="30" spans="1:8" ht="16.149999999999999" customHeight="1" x14ac:dyDescent="0.2">
      <c r="A30" s="182" t="s">
        <v>111</v>
      </c>
      <c r="B30" s="182" t="s">
        <v>112</v>
      </c>
      <c r="C30" s="183">
        <v>646469.59</v>
      </c>
      <c r="D30" s="182" t="s">
        <v>3</v>
      </c>
      <c r="E30" s="183">
        <v>307320.09999999998</v>
      </c>
      <c r="F30" s="183">
        <v>0</v>
      </c>
      <c r="G30" s="183">
        <v>953789.69</v>
      </c>
      <c r="H30" s="182" t="s">
        <v>3</v>
      </c>
    </row>
    <row r="31" spans="1:8" ht="16.149999999999999" customHeight="1" x14ac:dyDescent="0.2">
      <c r="A31" s="182" t="s">
        <v>113</v>
      </c>
      <c r="B31" s="182" t="s">
        <v>114</v>
      </c>
      <c r="C31" s="183">
        <v>585869.59</v>
      </c>
      <c r="D31" s="182" t="s">
        <v>3</v>
      </c>
      <c r="E31" s="183">
        <v>293320.09999999998</v>
      </c>
      <c r="F31" s="183">
        <v>0</v>
      </c>
      <c r="G31" s="183">
        <v>879189.69</v>
      </c>
      <c r="H31" s="182" t="s">
        <v>3</v>
      </c>
    </row>
    <row r="32" spans="1:8" ht="16.149999999999999" customHeight="1" x14ac:dyDescent="0.2">
      <c r="A32" s="182" t="s">
        <v>115</v>
      </c>
      <c r="B32" s="182" t="s">
        <v>116</v>
      </c>
      <c r="C32" s="183">
        <v>585869.59</v>
      </c>
      <c r="D32" s="182" t="s">
        <v>3</v>
      </c>
      <c r="E32" s="183">
        <v>293320.09999999998</v>
      </c>
      <c r="F32" s="183">
        <v>0</v>
      </c>
      <c r="G32" s="183">
        <v>879189.69</v>
      </c>
      <c r="H32" s="182" t="s">
        <v>3</v>
      </c>
    </row>
    <row r="33" spans="1:8" ht="16.149999999999999" customHeight="1" x14ac:dyDescent="0.2">
      <c r="A33" s="182" t="s">
        <v>210</v>
      </c>
      <c r="B33" s="182" t="s">
        <v>211</v>
      </c>
      <c r="C33" s="183">
        <v>60600</v>
      </c>
      <c r="D33" s="182" t="s">
        <v>3</v>
      </c>
      <c r="E33" s="183">
        <v>14000</v>
      </c>
      <c r="F33" s="183">
        <v>0</v>
      </c>
      <c r="G33" s="183">
        <v>74600</v>
      </c>
      <c r="H33" s="182" t="s">
        <v>3</v>
      </c>
    </row>
    <row r="34" spans="1:8" ht="16.149999999999999" customHeight="1" x14ac:dyDescent="0.2">
      <c r="A34" s="182" t="s">
        <v>212</v>
      </c>
      <c r="B34" s="182" t="s">
        <v>213</v>
      </c>
      <c r="C34" s="183">
        <v>42000</v>
      </c>
      <c r="D34" s="182" t="s">
        <v>3</v>
      </c>
      <c r="E34" s="183">
        <v>14000</v>
      </c>
      <c r="F34" s="183">
        <v>0</v>
      </c>
      <c r="G34" s="183">
        <v>56000</v>
      </c>
      <c r="H34" s="182" t="s">
        <v>3</v>
      </c>
    </row>
    <row r="35" spans="1:8" ht="16.149999999999999" customHeight="1" x14ac:dyDescent="0.2">
      <c r="A35" s="182" t="s">
        <v>214</v>
      </c>
      <c r="B35" s="182" t="s">
        <v>215</v>
      </c>
      <c r="C35" s="183">
        <v>18600</v>
      </c>
      <c r="D35" s="182" t="s">
        <v>3</v>
      </c>
      <c r="E35" s="183">
        <v>0</v>
      </c>
      <c r="F35" s="183">
        <v>0</v>
      </c>
      <c r="G35" s="183">
        <v>18600</v>
      </c>
      <c r="H35" s="182" t="s">
        <v>3</v>
      </c>
    </row>
    <row r="36" spans="1:8" ht="16.149999999999999" customHeight="1" x14ac:dyDescent="0.2">
      <c r="A36" s="182" t="s">
        <v>216</v>
      </c>
      <c r="B36" s="182" t="s">
        <v>217</v>
      </c>
      <c r="C36" s="183">
        <v>2508.4899999999998</v>
      </c>
      <c r="D36" s="182" t="s">
        <v>3</v>
      </c>
      <c r="E36" s="183">
        <v>1956.67</v>
      </c>
      <c r="F36" s="183">
        <v>0</v>
      </c>
      <c r="G36" s="183">
        <v>4465.16</v>
      </c>
      <c r="H36" s="182" t="s">
        <v>3</v>
      </c>
    </row>
    <row r="37" spans="1:8" ht="16.149999999999999" customHeight="1" x14ac:dyDescent="0.2">
      <c r="A37" s="182" t="s">
        <v>117</v>
      </c>
      <c r="B37" s="182" t="s">
        <v>118</v>
      </c>
      <c r="C37" s="183">
        <v>21815.43</v>
      </c>
      <c r="D37" s="182" t="s">
        <v>3</v>
      </c>
      <c r="E37" s="183">
        <v>0</v>
      </c>
      <c r="F37" s="183">
        <v>0</v>
      </c>
      <c r="G37" s="183">
        <v>21815.43</v>
      </c>
      <c r="H37" s="182" t="s">
        <v>3</v>
      </c>
    </row>
    <row r="38" spans="1:8" ht="16.149999999999999" customHeight="1" x14ac:dyDescent="0.2">
      <c r="A38" s="182" t="s">
        <v>218</v>
      </c>
      <c r="B38" s="182" t="s">
        <v>219</v>
      </c>
      <c r="C38" s="183">
        <v>32200</v>
      </c>
      <c r="D38" s="182" t="s">
        <v>3</v>
      </c>
      <c r="E38" s="183">
        <v>0</v>
      </c>
      <c r="F38" s="183">
        <v>0</v>
      </c>
      <c r="G38" s="183">
        <v>32200</v>
      </c>
      <c r="H38" s="182" t="s">
        <v>3</v>
      </c>
    </row>
    <row r="39" spans="1:8" ht="16.149999999999999" customHeight="1" x14ac:dyDescent="0.2">
      <c r="A39" s="182" t="s">
        <v>220</v>
      </c>
      <c r="B39" s="182" t="s">
        <v>221</v>
      </c>
      <c r="C39" s="183">
        <v>84207.96</v>
      </c>
      <c r="D39" s="182" t="s">
        <v>3</v>
      </c>
      <c r="E39" s="183">
        <v>5500</v>
      </c>
      <c r="F39" s="183">
        <v>0</v>
      </c>
      <c r="G39" s="183">
        <v>89707.96</v>
      </c>
      <c r="H39" s="182" t="s">
        <v>3</v>
      </c>
    </row>
    <row r="40" spans="1:8" ht="16.149999999999999" customHeight="1" x14ac:dyDescent="0.2">
      <c r="A40" s="182" t="s">
        <v>222</v>
      </c>
      <c r="B40" s="182" t="s">
        <v>223</v>
      </c>
      <c r="C40" s="183">
        <v>73500</v>
      </c>
      <c r="D40" s="182" t="s">
        <v>3</v>
      </c>
      <c r="E40" s="183">
        <v>5500</v>
      </c>
      <c r="F40" s="183">
        <v>0</v>
      </c>
      <c r="G40" s="183">
        <v>79000</v>
      </c>
      <c r="H40" s="182" t="s">
        <v>3</v>
      </c>
    </row>
    <row r="41" spans="1:8" ht="16.149999999999999" customHeight="1" x14ac:dyDescent="0.2">
      <c r="A41" s="182" t="s">
        <v>224</v>
      </c>
      <c r="B41" s="182" t="s">
        <v>225</v>
      </c>
      <c r="C41" s="183">
        <v>10707.96</v>
      </c>
      <c r="D41" s="182" t="s">
        <v>3</v>
      </c>
      <c r="E41" s="183">
        <v>0</v>
      </c>
      <c r="F41" s="183">
        <v>0</v>
      </c>
      <c r="G41" s="183">
        <v>10707.96</v>
      </c>
      <c r="H41" s="182" t="s">
        <v>3</v>
      </c>
    </row>
    <row r="42" spans="1:8" ht="16.149999999999999" customHeight="1" x14ac:dyDescent="0.2">
      <c r="A42" s="182" t="s">
        <v>226</v>
      </c>
      <c r="B42" s="182" t="s">
        <v>227</v>
      </c>
      <c r="C42" s="183">
        <v>880.34</v>
      </c>
      <c r="D42" s="182" t="s">
        <v>3</v>
      </c>
      <c r="E42" s="183">
        <v>1691.02</v>
      </c>
      <c r="F42" s="183">
        <v>0</v>
      </c>
      <c r="G42" s="183">
        <v>2571.36</v>
      </c>
      <c r="H42" s="182" t="s">
        <v>3</v>
      </c>
    </row>
    <row r="43" spans="1:8" ht="16.149999999999999" customHeight="1" x14ac:dyDescent="0.2">
      <c r="A43" s="182" t="s">
        <v>228</v>
      </c>
      <c r="B43" s="182" t="s">
        <v>229</v>
      </c>
      <c r="C43" s="183">
        <v>421.29</v>
      </c>
      <c r="D43" s="182" t="s">
        <v>3</v>
      </c>
      <c r="E43" s="183">
        <v>86.07</v>
      </c>
      <c r="F43" s="183">
        <v>0</v>
      </c>
      <c r="G43" s="183">
        <v>507.36</v>
      </c>
      <c r="H43" s="182" t="s">
        <v>3</v>
      </c>
    </row>
    <row r="44" spans="1:8" ht="16.149999999999999" customHeight="1" x14ac:dyDescent="0.2">
      <c r="A44" s="182" t="s">
        <v>230</v>
      </c>
      <c r="B44" s="182" t="s">
        <v>231</v>
      </c>
      <c r="C44" s="183">
        <v>10478.86</v>
      </c>
      <c r="D44" s="182" t="s">
        <v>3</v>
      </c>
      <c r="E44" s="183">
        <v>4755.07</v>
      </c>
      <c r="F44" s="183">
        <v>0</v>
      </c>
      <c r="G44" s="183">
        <v>15233.93</v>
      </c>
      <c r="H44" s="182" t="s">
        <v>3</v>
      </c>
    </row>
    <row r="45" spans="1:8" ht="16.149999999999999" customHeight="1" x14ac:dyDescent="0.2">
      <c r="A45" s="182" t="s">
        <v>232</v>
      </c>
      <c r="B45" s="182" t="s">
        <v>233</v>
      </c>
      <c r="C45" s="183">
        <v>324.2</v>
      </c>
      <c r="D45" s="182" t="s">
        <v>3</v>
      </c>
      <c r="E45" s="183">
        <v>193.6</v>
      </c>
      <c r="F45" s="183">
        <v>0</v>
      </c>
      <c r="G45" s="183">
        <v>517.79999999999995</v>
      </c>
      <c r="H45" s="182" t="s">
        <v>3</v>
      </c>
    </row>
    <row r="46" spans="1:8" ht="16.149999999999999" customHeight="1" x14ac:dyDescent="0.2">
      <c r="A46" s="182" t="s">
        <v>119</v>
      </c>
      <c r="B46" s="182" t="s">
        <v>120</v>
      </c>
      <c r="C46" s="183">
        <v>12804.86</v>
      </c>
      <c r="D46" s="182" t="s">
        <v>3</v>
      </c>
      <c r="E46" s="183">
        <v>1900</v>
      </c>
      <c r="F46" s="183">
        <v>0</v>
      </c>
      <c r="G46" s="183">
        <v>14704.86</v>
      </c>
      <c r="H46" s="182" t="s">
        <v>3</v>
      </c>
    </row>
    <row r="47" spans="1:8" ht="16.149999999999999" customHeight="1" x14ac:dyDescent="0.2">
      <c r="A47" s="182" t="s">
        <v>234</v>
      </c>
      <c r="B47" s="182" t="s">
        <v>235</v>
      </c>
      <c r="C47" s="183">
        <v>454.31</v>
      </c>
      <c r="D47" s="182" t="s">
        <v>3</v>
      </c>
      <c r="E47" s="183">
        <v>0</v>
      </c>
      <c r="F47" s="183">
        <v>0</v>
      </c>
      <c r="G47" s="183">
        <v>454.31</v>
      </c>
      <c r="H47" s="182" t="s">
        <v>3</v>
      </c>
    </row>
    <row r="48" spans="1:8" ht="16.149999999999999" customHeight="1" x14ac:dyDescent="0.2">
      <c r="A48" s="182" t="s">
        <v>236</v>
      </c>
      <c r="B48" s="182" t="s">
        <v>237</v>
      </c>
      <c r="C48" s="183">
        <v>454.31</v>
      </c>
      <c r="D48" s="182" t="s">
        <v>3</v>
      </c>
      <c r="E48" s="183">
        <v>0</v>
      </c>
      <c r="F48" s="183">
        <v>0</v>
      </c>
      <c r="G48" s="183">
        <v>454.31</v>
      </c>
      <c r="H48" s="182" t="s">
        <v>3</v>
      </c>
    </row>
    <row r="49" spans="1:8" ht="16.149999999999999" customHeight="1" x14ac:dyDescent="0.2">
      <c r="A49" s="182" t="s">
        <v>238</v>
      </c>
      <c r="B49" s="182" t="s">
        <v>239</v>
      </c>
      <c r="C49" s="183">
        <v>0</v>
      </c>
      <c r="D49" s="182" t="s">
        <v>3</v>
      </c>
      <c r="E49" s="183">
        <v>7499.14</v>
      </c>
      <c r="F49" s="183">
        <v>0</v>
      </c>
      <c r="G49" s="183">
        <v>7499.14</v>
      </c>
      <c r="H49" s="182" t="s">
        <v>3</v>
      </c>
    </row>
    <row r="50" spans="1:8" ht="16.149999999999999" customHeight="1" x14ac:dyDescent="0.2">
      <c r="A50" s="182" t="s">
        <v>240</v>
      </c>
      <c r="B50" s="182" t="s">
        <v>241</v>
      </c>
      <c r="C50" s="183">
        <v>0</v>
      </c>
      <c r="D50" s="182" t="s">
        <v>3</v>
      </c>
      <c r="E50" s="183">
        <v>7499.14</v>
      </c>
      <c r="F50" s="183">
        <v>0</v>
      </c>
      <c r="G50" s="183">
        <v>7499.14</v>
      </c>
      <c r="H50" s="182" t="s">
        <v>3</v>
      </c>
    </row>
    <row r="51" spans="1:8" ht="16.149999999999999" customHeight="1" x14ac:dyDescent="0.2">
      <c r="A51" s="182" t="s">
        <v>242</v>
      </c>
      <c r="B51" s="182" t="s">
        <v>243</v>
      </c>
      <c r="C51" s="183">
        <v>3000</v>
      </c>
      <c r="D51" s="182" t="s">
        <v>3</v>
      </c>
      <c r="E51" s="183">
        <v>0</v>
      </c>
      <c r="F51" s="183">
        <v>0</v>
      </c>
      <c r="G51" s="183">
        <v>3000</v>
      </c>
      <c r="H51" s="182" t="s">
        <v>3</v>
      </c>
    </row>
    <row r="52" spans="1:8" ht="16.149999999999999" customHeight="1" x14ac:dyDescent="0.2">
      <c r="A52" s="182" t="s">
        <v>244</v>
      </c>
      <c r="B52" s="182" t="s">
        <v>245</v>
      </c>
      <c r="C52" s="183">
        <v>5960</v>
      </c>
      <c r="D52" s="182" t="s">
        <v>3</v>
      </c>
      <c r="E52" s="183">
        <v>0</v>
      </c>
      <c r="F52" s="183">
        <v>0</v>
      </c>
      <c r="G52" s="183">
        <v>5960</v>
      </c>
      <c r="H52" s="182" t="s">
        <v>3</v>
      </c>
    </row>
    <row r="53" spans="1:8" ht="16.149999999999999" customHeight="1" x14ac:dyDescent="0.2">
      <c r="A53" s="182" t="s">
        <v>246</v>
      </c>
      <c r="B53" s="182" t="s">
        <v>247</v>
      </c>
      <c r="C53" s="183">
        <v>2236</v>
      </c>
      <c r="D53" s="182" t="s">
        <v>3</v>
      </c>
      <c r="E53" s="183">
        <v>0</v>
      </c>
      <c r="F53" s="183">
        <v>0</v>
      </c>
      <c r="G53" s="183">
        <v>2236</v>
      </c>
      <c r="H53" s="182" t="s">
        <v>3</v>
      </c>
    </row>
    <row r="54" spans="1:8" ht="16.149999999999999" customHeight="1" x14ac:dyDescent="0.2">
      <c r="A54" s="182" t="s">
        <v>248</v>
      </c>
      <c r="B54" s="182" t="s">
        <v>249</v>
      </c>
      <c r="C54" s="183">
        <v>1379.32</v>
      </c>
      <c r="D54" s="182" t="s">
        <v>3</v>
      </c>
      <c r="E54" s="183">
        <v>0</v>
      </c>
      <c r="F54" s="183">
        <v>0</v>
      </c>
      <c r="G54" s="183">
        <v>1379.32</v>
      </c>
      <c r="H54" s="182" t="s">
        <v>3</v>
      </c>
    </row>
    <row r="55" spans="1:8" ht="16.149999999999999" customHeight="1" x14ac:dyDescent="0.2">
      <c r="A55" s="182" t="s">
        <v>250</v>
      </c>
      <c r="B55" s="182" t="s">
        <v>251</v>
      </c>
      <c r="C55" s="183">
        <v>173.74</v>
      </c>
      <c r="D55" s="182" t="s">
        <v>3</v>
      </c>
      <c r="E55" s="183">
        <v>0</v>
      </c>
      <c r="F55" s="183">
        <v>0</v>
      </c>
      <c r="G55" s="183">
        <v>173.74</v>
      </c>
      <c r="H55" s="182" t="s">
        <v>3</v>
      </c>
    </row>
    <row r="56" spans="1:8" ht="16.149999999999999" customHeight="1" x14ac:dyDescent="0.2">
      <c r="A56" s="182" t="s">
        <v>121</v>
      </c>
      <c r="B56" s="182" t="s">
        <v>122</v>
      </c>
      <c r="C56" s="183">
        <v>122380.76</v>
      </c>
      <c r="D56" s="182" t="s">
        <v>3</v>
      </c>
      <c r="E56" s="183">
        <v>16441.849999999999</v>
      </c>
      <c r="F56" s="183">
        <v>0</v>
      </c>
      <c r="G56" s="183">
        <v>138822.60999999999</v>
      </c>
      <c r="H56" s="182" t="s">
        <v>3</v>
      </c>
    </row>
    <row r="57" spans="1:8" ht="16.149999999999999" customHeight="1" x14ac:dyDescent="0.2">
      <c r="A57" s="182" t="s">
        <v>252</v>
      </c>
      <c r="B57" s="182" t="s">
        <v>253</v>
      </c>
      <c r="C57" s="183">
        <v>0</v>
      </c>
      <c r="D57" s="182" t="s">
        <v>3</v>
      </c>
      <c r="E57" s="183">
        <v>5000</v>
      </c>
      <c r="F57" s="183">
        <v>0</v>
      </c>
      <c r="G57" s="183">
        <v>5000</v>
      </c>
      <c r="H57" s="182" t="s">
        <v>3</v>
      </c>
    </row>
    <row r="58" spans="1:8" ht="16.149999999999999" customHeight="1" x14ac:dyDescent="0.2">
      <c r="A58" s="182" t="s">
        <v>123</v>
      </c>
      <c r="B58" s="182" t="s">
        <v>124</v>
      </c>
      <c r="C58" s="183">
        <v>44294.69</v>
      </c>
      <c r="D58" s="182" t="s">
        <v>3</v>
      </c>
      <c r="E58" s="183">
        <v>0</v>
      </c>
      <c r="F58" s="183">
        <v>0</v>
      </c>
      <c r="G58" s="183">
        <v>44294.69</v>
      </c>
      <c r="H58" s="182" t="s">
        <v>3</v>
      </c>
    </row>
    <row r="59" spans="1:8" ht="16.149999999999999" customHeight="1" x14ac:dyDescent="0.2">
      <c r="A59" s="182" t="s">
        <v>254</v>
      </c>
      <c r="B59" s="182" t="s">
        <v>255</v>
      </c>
      <c r="C59" s="183">
        <v>48153.48</v>
      </c>
      <c r="D59" s="182" t="s">
        <v>3</v>
      </c>
      <c r="E59" s="183">
        <v>10248.75</v>
      </c>
      <c r="F59" s="183">
        <v>0</v>
      </c>
      <c r="G59" s="183">
        <v>58402.23</v>
      </c>
      <c r="H59" s="182" t="s">
        <v>3</v>
      </c>
    </row>
    <row r="60" spans="1:8" ht="16.149999999999999" customHeight="1" x14ac:dyDescent="0.2">
      <c r="A60" s="182" t="s">
        <v>256</v>
      </c>
      <c r="B60" s="182" t="s">
        <v>257</v>
      </c>
      <c r="C60" s="183">
        <v>29932.59</v>
      </c>
      <c r="D60" s="182" t="s">
        <v>3</v>
      </c>
      <c r="E60" s="183">
        <v>1193.0999999999999</v>
      </c>
      <c r="F60" s="183">
        <v>0</v>
      </c>
      <c r="G60" s="183">
        <v>31125.69</v>
      </c>
      <c r="H60" s="182" t="s">
        <v>3</v>
      </c>
    </row>
    <row r="61" spans="1:8" ht="16.149999999999999" customHeight="1" x14ac:dyDescent="0.2">
      <c r="A61" s="182" t="s">
        <v>258</v>
      </c>
      <c r="B61" s="182" t="s">
        <v>259</v>
      </c>
      <c r="C61" s="183">
        <v>9130.52</v>
      </c>
      <c r="D61" s="182" t="s">
        <v>3</v>
      </c>
      <c r="E61" s="183">
        <v>446.42</v>
      </c>
      <c r="F61" s="183">
        <v>0</v>
      </c>
      <c r="G61" s="183">
        <v>9576.94</v>
      </c>
      <c r="H61" s="182" t="s">
        <v>3</v>
      </c>
    </row>
    <row r="62" spans="1:8" ht="16.149999999999999" customHeight="1" x14ac:dyDescent="0.2">
      <c r="A62" s="182" t="s">
        <v>260</v>
      </c>
      <c r="B62" s="182" t="s">
        <v>261</v>
      </c>
      <c r="C62" s="183">
        <v>97771.99</v>
      </c>
      <c r="D62" s="182" t="s">
        <v>3</v>
      </c>
      <c r="E62" s="183">
        <v>4724.42</v>
      </c>
      <c r="F62" s="183">
        <v>0</v>
      </c>
      <c r="G62" s="183">
        <v>102496.41</v>
      </c>
      <c r="H62" s="182" t="s">
        <v>3</v>
      </c>
    </row>
    <row r="63" spans="1:8" ht="16.149999999999999" customHeight="1" x14ac:dyDescent="0.2">
      <c r="A63" s="182" t="s">
        <v>262</v>
      </c>
      <c r="B63" s="182" t="s">
        <v>263</v>
      </c>
      <c r="C63" s="183">
        <v>853.02</v>
      </c>
      <c r="D63" s="182" t="s">
        <v>3</v>
      </c>
      <c r="E63" s="183">
        <v>0</v>
      </c>
      <c r="F63" s="183">
        <v>0</v>
      </c>
      <c r="G63" s="183">
        <v>853.02</v>
      </c>
      <c r="H63" s="182" t="s">
        <v>3</v>
      </c>
    </row>
    <row r="64" spans="1:8" ht="16.149999999999999" customHeight="1" x14ac:dyDescent="0.2">
      <c r="A64" s="182" t="s">
        <v>264</v>
      </c>
      <c r="B64" s="182" t="s">
        <v>265</v>
      </c>
      <c r="C64" s="183">
        <v>267.24</v>
      </c>
      <c r="D64" s="182" t="s">
        <v>3</v>
      </c>
      <c r="E64" s="183">
        <v>1283.04</v>
      </c>
      <c r="F64" s="183">
        <v>0</v>
      </c>
      <c r="G64" s="183">
        <v>1550.28</v>
      </c>
      <c r="H64" s="182" t="s">
        <v>3</v>
      </c>
    </row>
    <row r="65" spans="1:8" ht="16.149999999999999" customHeight="1" x14ac:dyDescent="0.2">
      <c r="A65" s="182" t="s">
        <v>266</v>
      </c>
      <c r="B65" s="182" t="s">
        <v>267</v>
      </c>
      <c r="C65" s="183">
        <v>12606.63</v>
      </c>
      <c r="D65" s="182" t="s">
        <v>3</v>
      </c>
      <c r="E65" s="183">
        <v>13947.42</v>
      </c>
      <c r="F65" s="183">
        <v>0</v>
      </c>
      <c r="G65" s="183">
        <v>26554.05</v>
      </c>
      <c r="H65" s="182" t="s">
        <v>3</v>
      </c>
    </row>
    <row r="66" spans="1:8" ht="16.149999999999999" customHeight="1" x14ac:dyDescent="0.2">
      <c r="A66" s="182" t="s">
        <v>268</v>
      </c>
      <c r="B66" s="182" t="s">
        <v>269</v>
      </c>
      <c r="C66" s="183">
        <v>290</v>
      </c>
      <c r="D66" s="182" t="s">
        <v>3</v>
      </c>
      <c r="E66" s="183">
        <v>0</v>
      </c>
      <c r="F66" s="183">
        <v>0</v>
      </c>
      <c r="G66" s="183">
        <v>290</v>
      </c>
      <c r="H66" s="182" t="s">
        <v>3</v>
      </c>
    </row>
    <row r="67" spans="1:8" ht="16.149999999999999" customHeight="1" x14ac:dyDescent="0.2">
      <c r="A67" s="182" t="s">
        <v>270</v>
      </c>
      <c r="B67" s="182" t="s">
        <v>271</v>
      </c>
      <c r="C67" s="183">
        <v>991.38</v>
      </c>
      <c r="D67" s="182" t="s">
        <v>3</v>
      </c>
      <c r="E67" s="183">
        <v>0</v>
      </c>
      <c r="F67" s="183">
        <v>0</v>
      </c>
      <c r="G67" s="183">
        <v>991.38</v>
      </c>
      <c r="H67" s="182" t="s">
        <v>3</v>
      </c>
    </row>
    <row r="68" spans="1:8" ht="16.149999999999999" customHeight="1" x14ac:dyDescent="0.2">
      <c r="A68" s="182" t="s">
        <v>272</v>
      </c>
      <c r="B68" s="182" t="s">
        <v>273</v>
      </c>
      <c r="C68" s="183">
        <v>0</v>
      </c>
      <c r="D68" s="182" t="s">
        <v>3</v>
      </c>
      <c r="E68" s="183">
        <v>26732.76</v>
      </c>
      <c r="F68" s="183">
        <v>0</v>
      </c>
      <c r="G68" s="183">
        <v>26732.76</v>
      </c>
      <c r="H68" s="182" t="s">
        <v>3</v>
      </c>
    </row>
    <row r="69" spans="1:8" ht="16.149999999999999" customHeight="1" x14ac:dyDescent="0.2">
      <c r="A69" s="182" t="s">
        <v>274</v>
      </c>
      <c r="B69" s="182" t="s">
        <v>275</v>
      </c>
      <c r="C69" s="183">
        <v>1378.19</v>
      </c>
      <c r="D69" s="182" t="s">
        <v>3</v>
      </c>
      <c r="E69" s="183">
        <v>0</v>
      </c>
      <c r="F69" s="183">
        <v>0</v>
      </c>
      <c r="G69" s="183">
        <v>1378.19</v>
      </c>
      <c r="H69" s="182" t="s">
        <v>3</v>
      </c>
    </row>
    <row r="70" spans="1:8" ht="16.149999999999999" customHeight="1" x14ac:dyDescent="0.2">
      <c r="A70" s="182" t="s">
        <v>276</v>
      </c>
      <c r="B70" s="182" t="s">
        <v>277</v>
      </c>
      <c r="C70" s="183">
        <v>7333.32</v>
      </c>
      <c r="D70" s="182" t="s">
        <v>3</v>
      </c>
      <c r="E70" s="183">
        <v>3666.66</v>
      </c>
      <c r="F70" s="183">
        <v>0</v>
      </c>
      <c r="G70" s="183">
        <v>10999.98</v>
      </c>
      <c r="H70" s="182" t="s">
        <v>3</v>
      </c>
    </row>
    <row r="71" spans="1:8" ht="16.149999999999999" customHeight="1" x14ac:dyDescent="0.2">
      <c r="A71" s="182" t="s">
        <v>278</v>
      </c>
      <c r="B71" s="182" t="s">
        <v>279</v>
      </c>
      <c r="C71" s="183">
        <v>1872</v>
      </c>
      <c r="D71" s="182" t="s">
        <v>3</v>
      </c>
      <c r="E71" s="183">
        <v>0</v>
      </c>
      <c r="F71" s="183">
        <v>0</v>
      </c>
      <c r="G71" s="183">
        <v>1872</v>
      </c>
      <c r="H71" s="182" t="s">
        <v>3</v>
      </c>
    </row>
    <row r="72" spans="1:8" ht="16.149999999999999" customHeight="1" x14ac:dyDescent="0.2">
      <c r="A72" s="182" t="s">
        <v>280</v>
      </c>
      <c r="B72" s="182" t="s">
        <v>281</v>
      </c>
      <c r="C72" s="183">
        <v>9705</v>
      </c>
      <c r="D72" s="182" t="s">
        <v>3</v>
      </c>
      <c r="E72" s="183">
        <v>0</v>
      </c>
      <c r="F72" s="183">
        <v>0</v>
      </c>
      <c r="G72" s="183">
        <v>9705</v>
      </c>
      <c r="H72" s="182" t="s">
        <v>3</v>
      </c>
    </row>
    <row r="73" spans="1:8" ht="16.149999999999999" customHeight="1" x14ac:dyDescent="0.2">
      <c r="A73" s="182" t="s">
        <v>282</v>
      </c>
      <c r="B73" s="182" t="s">
        <v>283</v>
      </c>
      <c r="C73" s="183">
        <v>936</v>
      </c>
      <c r="D73" s="182" t="s">
        <v>3</v>
      </c>
      <c r="E73" s="183">
        <v>0</v>
      </c>
      <c r="F73" s="183">
        <v>0</v>
      </c>
      <c r="G73" s="183">
        <v>936</v>
      </c>
      <c r="H73" s="182" t="s">
        <v>3</v>
      </c>
    </row>
    <row r="74" spans="1:8" ht="16.149999999999999" customHeight="1" x14ac:dyDescent="0.2">
      <c r="A74" s="182" t="s">
        <v>284</v>
      </c>
      <c r="B74" s="182" t="s">
        <v>285</v>
      </c>
      <c r="C74" s="183">
        <v>128</v>
      </c>
      <c r="D74" s="182" t="s">
        <v>3</v>
      </c>
      <c r="E74" s="183">
        <v>304</v>
      </c>
      <c r="F74" s="183">
        <v>0</v>
      </c>
      <c r="G74" s="183">
        <v>432</v>
      </c>
      <c r="H74" s="182" t="s">
        <v>3</v>
      </c>
    </row>
    <row r="75" spans="1:8" ht="16.149999999999999" customHeight="1" x14ac:dyDescent="0.2">
      <c r="A75" s="182" t="s">
        <v>286</v>
      </c>
      <c r="B75" s="182" t="s">
        <v>287</v>
      </c>
      <c r="C75" s="183">
        <v>1602.2</v>
      </c>
      <c r="D75" s="182" t="s">
        <v>3</v>
      </c>
      <c r="E75" s="183">
        <v>88.95</v>
      </c>
      <c r="F75" s="183">
        <v>0</v>
      </c>
      <c r="G75" s="183">
        <v>1691.15</v>
      </c>
      <c r="H75" s="182" t="s">
        <v>3</v>
      </c>
    </row>
    <row r="76" spans="1:8" ht="16.149999999999999" customHeight="1" x14ac:dyDescent="0.2">
      <c r="A76" s="182" t="s">
        <v>288</v>
      </c>
      <c r="B76" s="182" t="s">
        <v>289</v>
      </c>
      <c r="C76" s="183">
        <v>14019.6</v>
      </c>
      <c r="D76" s="182" t="s">
        <v>3</v>
      </c>
      <c r="E76" s="183">
        <v>4412.37</v>
      </c>
      <c r="F76" s="183">
        <v>0</v>
      </c>
      <c r="G76" s="183">
        <v>18431.97</v>
      </c>
      <c r="H76" s="182" t="s">
        <v>3</v>
      </c>
    </row>
    <row r="77" spans="1:8" ht="19.899999999999999" customHeight="1" x14ac:dyDescent="0.2">
      <c r="A77" s="153" t="s">
        <v>3</v>
      </c>
    </row>
    <row r="78" spans="1:8" ht="16.149999999999999" customHeight="1" x14ac:dyDescent="0.2">
      <c r="A78" s="180" t="s">
        <v>290</v>
      </c>
      <c r="B78" s="180" t="s">
        <v>167</v>
      </c>
      <c r="C78" s="181">
        <v>226122.84</v>
      </c>
      <c r="D78" s="180" t="s">
        <v>3</v>
      </c>
      <c r="E78" s="181">
        <v>29714.53</v>
      </c>
      <c r="F78" s="181">
        <v>0</v>
      </c>
      <c r="G78" s="181">
        <v>255837.37</v>
      </c>
      <c r="H78" s="180" t="s">
        <v>3</v>
      </c>
    </row>
    <row r="79" spans="1:8" ht="16.149999999999999" customHeight="1" x14ac:dyDescent="0.2">
      <c r="A79" s="182" t="s">
        <v>291</v>
      </c>
      <c r="B79" s="182" t="s">
        <v>292</v>
      </c>
      <c r="C79" s="183">
        <v>66772.59</v>
      </c>
      <c r="D79" s="182" t="s">
        <v>3</v>
      </c>
      <c r="E79" s="183">
        <v>0</v>
      </c>
      <c r="F79" s="183">
        <v>0</v>
      </c>
      <c r="G79" s="183">
        <v>66772.59</v>
      </c>
      <c r="H79" s="182" t="s">
        <v>3</v>
      </c>
    </row>
    <row r="80" spans="1:8" ht="16.149999999999999" customHeight="1" x14ac:dyDescent="0.2">
      <c r="A80" s="182" t="s">
        <v>293</v>
      </c>
      <c r="B80" s="182" t="s">
        <v>122</v>
      </c>
      <c r="C80" s="183">
        <v>66332.59</v>
      </c>
      <c r="D80" s="182" t="s">
        <v>3</v>
      </c>
      <c r="E80" s="183">
        <v>0</v>
      </c>
      <c r="F80" s="183">
        <v>0</v>
      </c>
      <c r="G80" s="183">
        <v>66332.59</v>
      </c>
      <c r="H80" s="182" t="s">
        <v>3</v>
      </c>
    </row>
    <row r="81" spans="1:8" ht="16.149999999999999" customHeight="1" x14ac:dyDescent="0.2">
      <c r="A81" s="182" t="s">
        <v>294</v>
      </c>
      <c r="B81" s="182" t="s">
        <v>257</v>
      </c>
      <c r="C81" s="183">
        <v>66332.59</v>
      </c>
      <c r="D81" s="182" t="s">
        <v>3</v>
      </c>
      <c r="E81" s="183">
        <v>0</v>
      </c>
      <c r="F81" s="183">
        <v>0</v>
      </c>
      <c r="G81" s="183">
        <v>66332.59</v>
      </c>
      <c r="H81" s="182" t="s">
        <v>3</v>
      </c>
    </row>
    <row r="82" spans="1:8" ht="16.149999999999999" customHeight="1" x14ac:dyDescent="0.2">
      <c r="A82" s="182" t="s">
        <v>295</v>
      </c>
      <c r="B82" s="182" t="s">
        <v>259</v>
      </c>
      <c r="C82" s="183">
        <v>440</v>
      </c>
      <c r="D82" s="182" t="s">
        <v>3</v>
      </c>
      <c r="E82" s="183">
        <v>0</v>
      </c>
      <c r="F82" s="183">
        <v>0</v>
      </c>
      <c r="G82" s="183">
        <v>440</v>
      </c>
      <c r="H82" s="182" t="s">
        <v>3</v>
      </c>
    </row>
    <row r="83" spans="1:8" ht="16.149999999999999" customHeight="1" x14ac:dyDescent="0.2">
      <c r="A83" s="182" t="s">
        <v>296</v>
      </c>
      <c r="B83" s="182" t="s">
        <v>297</v>
      </c>
      <c r="C83" s="183">
        <v>159350.25</v>
      </c>
      <c r="D83" s="182" t="s">
        <v>3</v>
      </c>
      <c r="E83" s="183">
        <v>29714.53</v>
      </c>
      <c r="F83" s="183">
        <v>0</v>
      </c>
      <c r="G83" s="183">
        <v>189064.78</v>
      </c>
      <c r="H83" s="182" t="s">
        <v>3</v>
      </c>
    </row>
    <row r="84" spans="1:8" ht="16.149999999999999" customHeight="1" x14ac:dyDescent="0.2">
      <c r="A84" s="182" t="s">
        <v>298</v>
      </c>
      <c r="B84" s="182" t="s">
        <v>217</v>
      </c>
      <c r="C84" s="183">
        <v>10034</v>
      </c>
      <c r="D84" s="182" t="s">
        <v>3</v>
      </c>
      <c r="E84" s="183">
        <v>7826.7</v>
      </c>
      <c r="F84" s="183">
        <v>0</v>
      </c>
      <c r="G84" s="183">
        <v>17860.7</v>
      </c>
      <c r="H84" s="182" t="s">
        <v>3</v>
      </c>
    </row>
    <row r="85" spans="1:8" ht="16.149999999999999" customHeight="1" x14ac:dyDescent="0.2">
      <c r="A85" s="182" t="s">
        <v>299</v>
      </c>
      <c r="B85" s="182" t="s">
        <v>221</v>
      </c>
      <c r="C85" s="183">
        <v>39000</v>
      </c>
      <c r="D85" s="182" t="s">
        <v>3</v>
      </c>
      <c r="E85" s="183">
        <v>13000</v>
      </c>
      <c r="F85" s="183">
        <v>0</v>
      </c>
      <c r="G85" s="183">
        <v>52000</v>
      </c>
      <c r="H85" s="182" t="s">
        <v>3</v>
      </c>
    </row>
    <row r="86" spans="1:8" ht="16.149999999999999" customHeight="1" x14ac:dyDescent="0.2">
      <c r="A86" s="182" t="s">
        <v>300</v>
      </c>
      <c r="B86" s="182" t="s">
        <v>223</v>
      </c>
      <c r="C86" s="183">
        <v>39000</v>
      </c>
      <c r="D86" s="182" t="s">
        <v>3</v>
      </c>
      <c r="E86" s="183">
        <v>13000</v>
      </c>
      <c r="F86" s="183">
        <v>0</v>
      </c>
      <c r="G86" s="183">
        <v>52000</v>
      </c>
      <c r="H86" s="182" t="s">
        <v>3</v>
      </c>
    </row>
    <row r="87" spans="1:8" ht="16.149999999999999" customHeight="1" x14ac:dyDescent="0.2">
      <c r="A87" s="182" t="s">
        <v>301</v>
      </c>
      <c r="B87" s="182" t="s">
        <v>227</v>
      </c>
      <c r="C87" s="183">
        <v>3169.72</v>
      </c>
      <c r="D87" s="182" t="s">
        <v>3</v>
      </c>
      <c r="E87" s="183">
        <v>0</v>
      </c>
      <c r="F87" s="183">
        <v>0</v>
      </c>
      <c r="G87" s="183">
        <v>3169.72</v>
      </c>
      <c r="H87" s="182" t="s">
        <v>3</v>
      </c>
    </row>
    <row r="88" spans="1:8" ht="16.149999999999999" customHeight="1" x14ac:dyDescent="0.2">
      <c r="A88" s="182" t="s">
        <v>302</v>
      </c>
      <c r="B88" s="182" t="s">
        <v>303</v>
      </c>
      <c r="C88" s="183">
        <v>1248.92</v>
      </c>
      <c r="D88" s="182" t="s">
        <v>3</v>
      </c>
      <c r="E88" s="183">
        <v>2487.7199999999998</v>
      </c>
      <c r="F88" s="183">
        <v>0</v>
      </c>
      <c r="G88" s="183">
        <v>3736.64</v>
      </c>
      <c r="H88" s="182" t="s">
        <v>3</v>
      </c>
    </row>
    <row r="89" spans="1:8" ht="16.149999999999999" customHeight="1" x14ac:dyDescent="0.2">
      <c r="A89" s="182" t="s">
        <v>304</v>
      </c>
      <c r="B89" s="182" t="s">
        <v>231</v>
      </c>
      <c r="C89" s="183">
        <v>940.73</v>
      </c>
      <c r="D89" s="182" t="s">
        <v>3</v>
      </c>
      <c r="E89" s="183">
        <v>0</v>
      </c>
      <c r="F89" s="183">
        <v>0</v>
      </c>
      <c r="G89" s="183">
        <v>940.73</v>
      </c>
      <c r="H89" s="182" t="s">
        <v>3</v>
      </c>
    </row>
    <row r="90" spans="1:8" ht="16.149999999999999" customHeight="1" x14ac:dyDescent="0.2">
      <c r="A90" s="182" t="s">
        <v>305</v>
      </c>
      <c r="B90" s="182" t="s">
        <v>233</v>
      </c>
      <c r="C90" s="183">
        <v>526.79999999999995</v>
      </c>
      <c r="D90" s="182" t="s">
        <v>3</v>
      </c>
      <c r="E90" s="183">
        <v>182.4</v>
      </c>
      <c r="F90" s="183">
        <v>0</v>
      </c>
      <c r="G90" s="183">
        <v>709.2</v>
      </c>
      <c r="H90" s="182" t="s">
        <v>3</v>
      </c>
    </row>
    <row r="91" spans="1:8" ht="16.149999999999999" customHeight="1" x14ac:dyDescent="0.2">
      <c r="A91" s="182" t="s">
        <v>306</v>
      </c>
      <c r="B91" s="182" t="s">
        <v>120</v>
      </c>
      <c r="C91" s="183">
        <v>826.12</v>
      </c>
      <c r="D91" s="182" t="s">
        <v>3</v>
      </c>
      <c r="E91" s="183">
        <v>0</v>
      </c>
      <c r="F91" s="183">
        <v>0</v>
      </c>
      <c r="G91" s="183">
        <v>826.12</v>
      </c>
      <c r="H91" s="182" t="s">
        <v>3</v>
      </c>
    </row>
    <row r="92" spans="1:8" ht="16.149999999999999" customHeight="1" x14ac:dyDescent="0.2">
      <c r="A92" s="182" t="s">
        <v>307</v>
      </c>
      <c r="B92" s="182" t="s">
        <v>308</v>
      </c>
      <c r="C92" s="183">
        <v>449.2</v>
      </c>
      <c r="D92" s="182" t="s">
        <v>3</v>
      </c>
      <c r="E92" s="183">
        <v>0</v>
      </c>
      <c r="F92" s="183">
        <v>0</v>
      </c>
      <c r="G92" s="183">
        <v>449.2</v>
      </c>
      <c r="H92" s="182" t="s">
        <v>3</v>
      </c>
    </row>
    <row r="93" spans="1:8" ht="16.149999999999999" customHeight="1" x14ac:dyDescent="0.2">
      <c r="A93" s="182" t="s">
        <v>309</v>
      </c>
      <c r="B93" s="182" t="s">
        <v>310</v>
      </c>
      <c r="C93" s="183">
        <v>449.2</v>
      </c>
      <c r="D93" s="182" t="s">
        <v>3</v>
      </c>
      <c r="E93" s="183">
        <v>0</v>
      </c>
      <c r="F93" s="183">
        <v>0</v>
      </c>
      <c r="G93" s="183">
        <v>449.2</v>
      </c>
      <c r="H93" s="182" t="s">
        <v>3</v>
      </c>
    </row>
    <row r="94" spans="1:8" ht="16.149999999999999" customHeight="1" x14ac:dyDescent="0.2">
      <c r="A94" s="182" t="s">
        <v>311</v>
      </c>
      <c r="B94" s="182" t="s">
        <v>312</v>
      </c>
      <c r="C94" s="183">
        <v>1610</v>
      </c>
      <c r="D94" s="182" t="s">
        <v>3</v>
      </c>
      <c r="E94" s="183">
        <v>0</v>
      </c>
      <c r="F94" s="183">
        <v>0</v>
      </c>
      <c r="G94" s="183">
        <v>1610</v>
      </c>
      <c r="H94" s="182" t="s">
        <v>3</v>
      </c>
    </row>
    <row r="95" spans="1:8" ht="16.149999999999999" customHeight="1" x14ac:dyDescent="0.2">
      <c r="A95" s="182" t="s">
        <v>313</v>
      </c>
      <c r="B95" s="182" t="s">
        <v>122</v>
      </c>
      <c r="C95" s="183">
        <v>5146.2</v>
      </c>
      <c r="D95" s="182" t="s">
        <v>3</v>
      </c>
      <c r="E95" s="183">
        <v>0</v>
      </c>
      <c r="F95" s="183">
        <v>0</v>
      </c>
      <c r="G95" s="183">
        <v>5146.2</v>
      </c>
      <c r="H95" s="182" t="s">
        <v>3</v>
      </c>
    </row>
    <row r="96" spans="1:8" ht="16.149999999999999" customHeight="1" x14ac:dyDescent="0.2">
      <c r="A96" s="182" t="s">
        <v>314</v>
      </c>
      <c r="B96" s="182" t="s">
        <v>124</v>
      </c>
      <c r="C96" s="183">
        <v>3000</v>
      </c>
      <c r="D96" s="182" t="s">
        <v>3</v>
      </c>
      <c r="E96" s="183">
        <v>0</v>
      </c>
      <c r="F96" s="183">
        <v>0</v>
      </c>
      <c r="G96" s="183">
        <v>3000</v>
      </c>
      <c r="H96" s="182" t="s">
        <v>3</v>
      </c>
    </row>
    <row r="97" spans="1:8" ht="16.149999999999999" customHeight="1" x14ac:dyDescent="0.2">
      <c r="A97" s="182" t="s">
        <v>315</v>
      </c>
      <c r="B97" s="182" t="s">
        <v>257</v>
      </c>
      <c r="C97" s="183">
        <v>2146.1999999999998</v>
      </c>
      <c r="D97" s="182" t="s">
        <v>3</v>
      </c>
      <c r="E97" s="183">
        <v>0</v>
      </c>
      <c r="F97" s="183">
        <v>0</v>
      </c>
      <c r="G97" s="183">
        <v>2146.1999999999998</v>
      </c>
      <c r="H97" s="182" t="s">
        <v>3</v>
      </c>
    </row>
    <row r="98" spans="1:8" ht="16.149999999999999" customHeight="1" x14ac:dyDescent="0.2">
      <c r="A98" s="182" t="s">
        <v>316</v>
      </c>
      <c r="B98" s="182" t="s">
        <v>259</v>
      </c>
      <c r="C98" s="183">
        <v>2481.5500000000002</v>
      </c>
      <c r="D98" s="182" t="s">
        <v>3</v>
      </c>
      <c r="E98" s="183">
        <v>0</v>
      </c>
      <c r="F98" s="183">
        <v>0</v>
      </c>
      <c r="G98" s="183">
        <v>2481.5500000000002</v>
      </c>
      <c r="H98" s="182" t="s">
        <v>3</v>
      </c>
    </row>
    <row r="99" spans="1:8" ht="16.149999999999999" customHeight="1" x14ac:dyDescent="0.2">
      <c r="A99" s="182" t="s">
        <v>317</v>
      </c>
      <c r="B99" s="182" t="s">
        <v>261</v>
      </c>
      <c r="C99" s="183">
        <v>0</v>
      </c>
      <c r="D99" s="182" t="s">
        <v>3</v>
      </c>
      <c r="E99" s="183">
        <v>600.01</v>
      </c>
      <c r="F99" s="183">
        <v>0</v>
      </c>
      <c r="G99" s="183">
        <v>600.01</v>
      </c>
      <c r="H99" s="182" t="s">
        <v>3</v>
      </c>
    </row>
    <row r="100" spans="1:8" ht="16.149999999999999" customHeight="1" x14ac:dyDescent="0.2">
      <c r="A100" s="182" t="s">
        <v>318</v>
      </c>
      <c r="B100" s="182" t="s">
        <v>263</v>
      </c>
      <c r="C100" s="183">
        <v>2636.62</v>
      </c>
      <c r="D100" s="182" t="s">
        <v>3</v>
      </c>
      <c r="E100" s="183">
        <v>532.87</v>
      </c>
      <c r="F100" s="183">
        <v>0</v>
      </c>
      <c r="G100" s="183">
        <v>3169.49</v>
      </c>
      <c r="H100" s="182" t="s">
        <v>3</v>
      </c>
    </row>
    <row r="101" spans="1:8" ht="16.149999999999999" customHeight="1" x14ac:dyDescent="0.2">
      <c r="A101" s="182" t="s">
        <v>319</v>
      </c>
      <c r="B101" s="182" t="s">
        <v>320</v>
      </c>
      <c r="C101" s="183">
        <v>837.4</v>
      </c>
      <c r="D101" s="182" t="s">
        <v>3</v>
      </c>
      <c r="E101" s="183">
        <v>0</v>
      </c>
      <c r="F101" s="183">
        <v>0</v>
      </c>
      <c r="G101" s="183">
        <v>837.4</v>
      </c>
      <c r="H101" s="182" t="s">
        <v>3</v>
      </c>
    </row>
    <row r="102" spans="1:8" ht="16.149999999999999" customHeight="1" x14ac:dyDescent="0.2">
      <c r="A102" s="182" t="s">
        <v>321</v>
      </c>
      <c r="B102" s="182" t="s">
        <v>267</v>
      </c>
      <c r="C102" s="183">
        <v>3356.57</v>
      </c>
      <c r="D102" s="182" t="s">
        <v>3</v>
      </c>
      <c r="E102" s="183">
        <v>0</v>
      </c>
      <c r="F102" s="183">
        <v>0</v>
      </c>
      <c r="G102" s="183">
        <v>3356.57</v>
      </c>
      <c r="H102" s="182" t="s">
        <v>3</v>
      </c>
    </row>
    <row r="103" spans="1:8" ht="16.149999999999999" customHeight="1" x14ac:dyDescent="0.2">
      <c r="A103" s="182" t="s">
        <v>322</v>
      </c>
      <c r="B103" s="182" t="s">
        <v>275</v>
      </c>
      <c r="C103" s="183">
        <v>7309.88</v>
      </c>
      <c r="D103" s="182" t="s">
        <v>3</v>
      </c>
      <c r="E103" s="183">
        <v>0</v>
      </c>
      <c r="F103" s="183">
        <v>0</v>
      </c>
      <c r="G103" s="183">
        <v>7309.88</v>
      </c>
      <c r="H103" s="182" t="s">
        <v>3</v>
      </c>
    </row>
    <row r="104" spans="1:8" ht="16.149999999999999" customHeight="1" x14ac:dyDescent="0.2">
      <c r="A104" s="182" t="s">
        <v>323</v>
      </c>
      <c r="B104" s="182" t="s">
        <v>277</v>
      </c>
      <c r="C104" s="183">
        <v>3871.46</v>
      </c>
      <c r="D104" s="182" t="s">
        <v>3</v>
      </c>
      <c r="E104" s="183">
        <v>0</v>
      </c>
      <c r="F104" s="183">
        <v>0</v>
      </c>
      <c r="G104" s="183">
        <v>3871.46</v>
      </c>
      <c r="H104" s="182" t="s">
        <v>3</v>
      </c>
    </row>
    <row r="105" spans="1:8" ht="16.149999999999999" customHeight="1" x14ac:dyDescent="0.2">
      <c r="A105" s="182" t="s">
        <v>324</v>
      </c>
      <c r="B105" s="182" t="s">
        <v>279</v>
      </c>
      <c r="C105" s="183">
        <v>122.79</v>
      </c>
      <c r="D105" s="182" t="s">
        <v>3</v>
      </c>
      <c r="E105" s="183">
        <v>0</v>
      </c>
      <c r="F105" s="183">
        <v>0</v>
      </c>
      <c r="G105" s="183">
        <v>122.79</v>
      </c>
      <c r="H105" s="182" t="s">
        <v>3</v>
      </c>
    </row>
    <row r="106" spans="1:8" ht="16.149999999999999" customHeight="1" x14ac:dyDescent="0.2">
      <c r="A106" s="182" t="s">
        <v>325</v>
      </c>
      <c r="B106" s="182" t="s">
        <v>281</v>
      </c>
      <c r="C106" s="183">
        <v>5250</v>
      </c>
      <c r="D106" s="182" t="s">
        <v>3</v>
      </c>
      <c r="E106" s="183">
        <v>0</v>
      </c>
      <c r="F106" s="183">
        <v>0</v>
      </c>
      <c r="G106" s="183">
        <v>5250</v>
      </c>
      <c r="H106" s="182" t="s">
        <v>3</v>
      </c>
    </row>
    <row r="107" spans="1:8" ht="16.149999999999999" customHeight="1" x14ac:dyDescent="0.2">
      <c r="A107" s="182" t="s">
        <v>326</v>
      </c>
      <c r="B107" s="182" t="s">
        <v>285</v>
      </c>
      <c r="C107" s="183">
        <v>512</v>
      </c>
      <c r="D107" s="182" t="s">
        <v>3</v>
      </c>
      <c r="E107" s="183">
        <v>1216</v>
      </c>
      <c r="F107" s="183">
        <v>0</v>
      </c>
      <c r="G107" s="183">
        <v>1728</v>
      </c>
      <c r="H107" s="182" t="s">
        <v>3</v>
      </c>
    </row>
    <row r="108" spans="1:8" ht="16.149999999999999" customHeight="1" x14ac:dyDescent="0.2">
      <c r="A108" s="182" t="s">
        <v>327</v>
      </c>
      <c r="B108" s="182" t="s">
        <v>328</v>
      </c>
      <c r="C108" s="183">
        <v>421.55</v>
      </c>
      <c r="D108" s="182" t="s">
        <v>3</v>
      </c>
      <c r="E108" s="183">
        <v>271.55</v>
      </c>
      <c r="F108" s="183">
        <v>0</v>
      </c>
      <c r="G108" s="183">
        <v>693.1</v>
      </c>
      <c r="H108" s="182" t="s">
        <v>3</v>
      </c>
    </row>
    <row r="109" spans="1:8" ht="16.149999999999999" customHeight="1" x14ac:dyDescent="0.2">
      <c r="A109" s="182" t="s">
        <v>329</v>
      </c>
      <c r="B109" s="182" t="s">
        <v>330</v>
      </c>
      <c r="C109" s="183">
        <v>1689.64</v>
      </c>
      <c r="D109" s="182" t="s">
        <v>3</v>
      </c>
      <c r="E109" s="183">
        <v>431.03</v>
      </c>
      <c r="F109" s="183">
        <v>0</v>
      </c>
      <c r="G109" s="183">
        <v>2120.67</v>
      </c>
      <c r="H109" s="182" t="s">
        <v>3</v>
      </c>
    </row>
    <row r="110" spans="1:8" ht="16.149999999999999" customHeight="1" x14ac:dyDescent="0.2">
      <c r="A110" s="182" t="s">
        <v>331</v>
      </c>
      <c r="B110" s="182" t="s">
        <v>332</v>
      </c>
      <c r="C110" s="183">
        <v>1003.33</v>
      </c>
      <c r="D110" s="182" t="s">
        <v>3</v>
      </c>
      <c r="E110" s="183">
        <v>1362.25</v>
      </c>
      <c r="F110" s="183">
        <v>0</v>
      </c>
      <c r="G110" s="183">
        <v>2365.58</v>
      </c>
      <c r="H110" s="182" t="s">
        <v>3</v>
      </c>
    </row>
    <row r="111" spans="1:8" ht="16.149999999999999" customHeight="1" x14ac:dyDescent="0.2">
      <c r="A111" s="182" t="s">
        <v>333</v>
      </c>
      <c r="B111" s="182" t="s">
        <v>334</v>
      </c>
      <c r="C111" s="183">
        <v>0</v>
      </c>
      <c r="D111" s="182" t="s">
        <v>3</v>
      </c>
      <c r="E111" s="183">
        <v>1804</v>
      </c>
      <c r="F111" s="183">
        <v>0</v>
      </c>
      <c r="G111" s="183">
        <v>1804</v>
      </c>
      <c r="H111" s="182" t="s">
        <v>3</v>
      </c>
    </row>
    <row r="112" spans="1:8" ht="16.149999999999999" customHeight="1" x14ac:dyDescent="0.2">
      <c r="A112" s="182" t="s">
        <v>335</v>
      </c>
      <c r="B112" s="182" t="s">
        <v>336</v>
      </c>
      <c r="C112" s="183">
        <v>464</v>
      </c>
      <c r="D112" s="182" t="s">
        <v>3</v>
      </c>
      <c r="E112" s="183">
        <v>0</v>
      </c>
      <c r="F112" s="183">
        <v>0</v>
      </c>
      <c r="G112" s="183">
        <v>464</v>
      </c>
      <c r="H112" s="182" t="s">
        <v>3</v>
      </c>
    </row>
    <row r="113" spans="1:8" ht="16.149999999999999" customHeight="1" x14ac:dyDescent="0.2">
      <c r="A113" s="182" t="s">
        <v>337</v>
      </c>
      <c r="B113" s="182" t="s">
        <v>338</v>
      </c>
      <c r="C113" s="183">
        <v>66384.009999999995</v>
      </c>
      <c r="D113" s="182" t="s">
        <v>3</v>
      </c>
      <c r="E113" s="183">
        <v>0</v>
      </c>
      <c r="F113" s="183">
        <v>0</v>
      </c>
      <c r="G113" s="183">
        <v>66384.009999999995</v>
      </c>
      <c r="H113" s="182" t="s">
        <v>3</v>
      </c>
    </row>
    <row r="114" spans="1:8" ht="16.149999999999999" customHeight="1" x14ac:dyDescent="0.2">
      <c r="A114" s="182" t="s">
        <v>339</v>
      </c>
      <c r="B114" s="182" t="s">
        <v>340</v>
      </c>
      <c r="C114" s="183">
        <v>57.76</v>
      </c>
      <c r="D114" s="182" t="s">
        <v>3</v>
      </c>
      <c r="E114" s="183">
        <v>0</v>
      </c>
      <c r="F114" s="183">
        <v>0</v>
      </c>
      <c r="G114" s="183">
        <v>57.76</v>
      </c>
      <c r="H114" s="182" t="s">
        <v>3</v>
      </c>
    </row>
    <row r="115" spans="1:8" ht="19.899999999999999" customHeight="1" x14ac:dyDescent="0.2">
      <c r="A115" s="153" t="s">
        <v>3</v>
      </c>
    </row>
    <row r="116" spans="1:8" ht="16.149999999999999" customHeight="1" x14ac:dyDescent="0.2">
      <c r="A116" s="180" t="s">
        <v>130</v>
      </c>
      <c r="B116" s="180" t="s">
        <v>105</v>
      </c>
      <c r="C116" s="181">
        <v>129675.81</v>
      </c>
      <c r="D116" s="180" t="s">
        <v>3</v>
      </c>
      <c r="E116" s="181">
        <v>49628.65</v>
      </c>
      <c r="F116" s="181">
        <v>0</v>
      </c>
      <c r="G116" s="181">
        <v>179304.46</v>
      </c>
      <c r="H116" s="180" t="s">
        <v>3</v>
      </c>
    </row>
    <row r="117" spans="1:8" ht="16.149999999999999" customHeight="1" x14ac:dyDescent="0.2">
      <c r="A117" s="182" t="s">
        <v>341</v>
      </c>
      <c r="B117" s="182" t="s">
        <v>342</v>
      </c>
      <c r="C117" s="183">
        <v>66695.37</v>
      </c>
      <c r="D117" s="182" t="s">
        <v>3</v>
      </c>
      <c r="E117" s="183">
        <v>34060.57</v>
      </c>
      <c r="F117" s="183">
        <v>0</v>
      </c>
      <c r="G117" s="183">
        <v>100755.94</v>
      </c>
      <c r="H117" s="182" t="s">
        <v>3</v>
      </c>
    </row>
    <row r="118" spans="1:8" ht="16.149999999999999" customHeight="1" x14ac:dyDescent="0.2">
      <c r="A118" s="182" t="s">
        <v>343</v>
      </c>
      <c r="B118" s="182" t="s">
        <v>344</v>
      </c>
      <c r="C118" s="183">
        <v>36530.160000000003</v>
      </c>
      <c r="D118" s="182" t="s">
        <v>3</v>
      </c>
      <c r="E118" s="183">
        <v>9132.5400000000009</v>
      </c>
      <c r="F118" s="183">
        <v>0</v>
      </c>
      <c r="G118" s="183">
        <v>45662.7</v>
      </c>
      <c r="H118" s="182" t="s">
        <v>3</v>
      </c>
    </row>
    <row r="119" spans="1:8" ht="16.149999999999999" customHeight="1" x14ac:dyDescent="0.2">
      <c r="A119" s="182" t="s">
        <v>345</v>
      </c>
      <c r="B119" s="182" t="s">
        <v>346</v>
      </c>
      <c r="C119" s="183">
        <v>2161.79</v>
      </c>
      <c r="D119" s="182" t="s">
        <v>3</v>
      </c>
      <c r="E119" s="183">
        <v>597.78</v>
      </c>
      <c r="F119" s="183">
        <v>0</v>
      </c>
      <c r="G119" s="183">
        <v>2759.57</v>
      </c>
      <c r="H119" s="182" t="s">
        <v>3</v>
      </c>
    </row>
    <row r="120" spans="1:8" ht="16.149999999999999" customHeight="1" x14ac:dyDescent="0.2">
      <c r="A120" s="182" t="s">
        <v>131</v>
      </c>
      <c r="B120" s="182" t="s">
        <v>132</v>
      </c>
      <c r="C120" s="183">
        <v>7890</v>
      </c>
      <c r="D120" s="182" t="s">
        <v>3</v>
      </c>
      <c r="E120" s="183">
        <v>1490</v>
      </c>
      <c r="F120" s="183">
        <v>0</v>
      </c>
      <c r="G120" s="183">
        <v>9380</v>
      </c>
      <c r="H120" s="182" t="s">
        <v>3</v>
      </c>
    </row>
    <row r="121" spans="1:8" ht="16.149999999999999" customHeight="1" x14ac:dyDescent="0.2">
      <c r="A121" s="182" t="s">
        <v>347</v>
      </c>
      <c r="B121" s="182" t="s">
        <v>348</v>
      </c>
      <c r="C121" s="183">
        <v>15576.03</v>
      </c>
      <c r="D121" s="182" t="s">
        <v>3</v>
      </c>
      <c r="E121" s="183">
        <v>3723.63</v>
      </c>
      <c r="F121" s="183">
        <v>0</v>
      </c>
      <c r="G121" s="183">
        <v>19299.66</v>
      </c>
      <c r="H121" s="182" t="s">
        <v>3</v>
      </c>
    </row>
    <row r="122" spans="1:8" ht="16.149999999999999" customHeight="1" x14ac:dyDescent="0.2">
      <c r="A122" s="182" t="s">
        <v>349</v>
      </c>
      <c r="B122" s="182" t="s">
        <v>350</v>
      </c>
      <c r="C122" s="183">
        <v>359.96</v>
      </c>
      <c r="D122" s="182" t="s">
        <v>3</v>
      </c>
      <c r="E122" s="183">
        <v>161.63</v>
      </c>
      <c r="F122" s="183">
        <v>0</v>
      </c>
      <c r="G122" s="183">
        <v>521.59</v>
      </c>
      <c r="H122" s="182" t="s">
        <v>3</v>
      </c>
    </row>
    <row r="123" spans="1:8" ht="16.149999999999999" customHeight="1" x14ac:dyDescent="0.2">
      <c r="A123" s="182" t="s">
        <v>351</v>
      </c>
      <c r="B123" s="182" t="s">
        <v>352</v>
      </c>
      <c r="C123" s="183">
        <v>462.5</v>
      </c>
      <c r="D123" s="182" t="s">
        <v>3</v>
      </c>
      <c r="E123" s="183">
        <v>462.5</v>
      </c>
      <c r="F123" s="183">
        <v>0</v>
      </c>
      <c r="G123" s="183">
        <v>925</v>
      </c>
      <c r="H123" s="182" t="s">
        <v>3</v>
      </c>
    </row>
    <row r="124" spans="1:8" ht="19.899999999999999" customHeight="1" x14ac:dyDescent="0.2">
      <c r="A124" s="153" t="s">
        <v>3</v>
      </c>
    </row>
    <row r="125" spans="1:8" ht="16.149999999999999" customHeight="1" x14ac:dyDescent="0.2">
      <c r="A125" s="180" t="s">
        <v>133</v>
      </c>
      <c r="B125" s="180" t="s">
        <v>106</v>
      </c>
      <c r="C125" s="181">
        <v>9056.25</v>
      </c>
      <c r="D125" s="180" t="s">
        <v>3</v>
      </c>
      <c r="E125" s="181">
        <v>1542.5</v>
      </c>
      <c r="F125" s="181">
        <v>0</v>
      </c>
      <c r="G125" s="181">
        <v>10598.75</v>
      </c>
      <c r="H125" s="180" t="s">
        <v>3</v>
      </c>
    </row>
    <row r="126" spans="1:8" ht="16.149999999999999" customHeight="1" x14ac:dyDescent="0.2">
      <c r="A126" s="182" t="s">
        <v>134</v>
      </c>
      <c r="B126" s="182" t="s">
        <v>135</v>
      </c>
      <c r="C126" s="183">
        <v>9056.25</v>
      </c>
      <c r="D126" s="182" t="s">
        <v>3</v>
      </c>
      <c r="E126" s="183">
        <v>1542.5</v>
      </c>
      <c r="F126" s="183">
        <v>0</v>
      </c>
      <c r="G126" s="183">
        <v>10598.75</v>
      </c>
      <c r="H126" s="182" t="s">
        <v>3</v>
      </c>
    </row>
    <row r="127" spans="1:8" ht="19.899999999999999" customHeight="1" x14ac:dyDescent="0.2">
      <c r="A127" s="153" t="s">
        <v>3</v>
      </c>
    </row>
    <row r="128" spans="1:8" ht="16.149999999999999" customHeight="1" x14ac:dyDescent="0.2">
      <c r="A128" s="180" t="s">
        <v>136</v>
      </c>
      <c r="B128" s="180" t="s">
        <v>107</v>
      </c>
      <c r="C128" s="181">
        <v>110511.1</v>
      </c>
      <c r="D128" s="180" t="s">
        <v>3</v>
      </c>
      <c r="E128" s="181">
        <v>27380.26</v>
      </c>
      <c r="F128" s="181">
        <v>0</v>
      </c>
      <c r="G128" s="181">
        <v>137891.35999999999</v>
      </c>
      <c r="H128" s="180" t="s">
        <v>3</v>
      </c>
    </row>
    <row r="129" spans="1:8" ht="16.149999999999999" customHeight="1" x14ac:dyDescent="0.2">
      <c r="A129" s="182" t="s">
        <v>353</v>
      </c>
      <c r="B129" s="182" t="s">
        <v>354</v>
      </c>
      <c r="C129" s="183">
        <v>1013</v>
      </c>
      <c r="D129" s="182" t="s">
        <v>3</v>
      </c>
      <c r="E129" s="183">
        <v>665</v>
      </c>
      <c r="F129" s="183">
        <v>0</v>
      </c>
      <c r="G129" s="183">
        <v>1678</v>
      </c>
      <c r="H129" s="182" t="s">
        <v>3</v>
      </c>
    </row>
    <row r="130" spans="1:8" ht="16.149999999999999" customHeight="1" x14ac:dyDescent="0.2">
      <c r="A130" s="182" t="s">
        <v>355</v>
      </c>
      <c r="B130" s="182" t="s">
        <v>354</v>
      </c>
      <c r="C130" s="183">
        <v>1013</v>
      </c>
      <c r="D130" s="182" t="s">
        <v>3</v>
      </c>
      <c r="E130" s="183">
        <v>665</v>
      </c>
      <c r="F130" s="183">
        <v>0</v>
      </c>
      <c r="G130" s="183">
        <v>1678</v>
      </c>
      <c r="H130" s="182" t="s">
        <v>3</v>
      </c>
    </row>
    <row r="131" spans="1:8" ht="16.149999999999999" customHeight="1" x14ac:dyDescent="0.2">
      <c r="A131" s="182" t="s">
        <v>356</v>
      </c>
      <c r="B131" s="182" t="s">
        <v>357</v>
      </c>
      <c r="C131" s="183">
        <v>90932.53</v>
      </c>
      <c r="D131" s="182" t="s">
        <v>3</v>
      </c>
      <c r="E131" s="183">
        <v>25507.19</v>
      </c>
      <c r="F131" s="183">
        <v>0</v>
      </c>
      <c r="G131" s="183">
        <v>116439.72</v>
      </c>
      <c r="H131" s="182" t="s">
        <v>3</v>
      </c>
    </row>
    <row r="132" spans="1:8" ht="16.149999999999999" customHeight="1" x14ac:dyDescent="0.2">
      <c r="A132" s="182" t="s">
        <v>358</v>
      </c>
      <c r="B132" s="182" t="s">
        <v>359</v>
      </c>
      <c r="C132" s="183">
        <v>90932.53</v>
      </c>
      <c r="D132" s="182" t="s">
        <v>3</v>
      </c>
      <c r="E132" s="183">
        <v>25507.19</v>
      </c>
      <c r="F132" s="183">
        <v>0</v>
      </c>
      <c r="G132" s="183">
        <v>116439.72</v>
      </c>
      <c r="H132" s="182" t="s">
        <v>3</v>
      </c>
    </row>
    <row r="133" spans="1:8" ht="16.149999999999999" customHeight="1" x14ac:dyDescent="0.2">
      <c r="A133" s="182" t="s">
        <v>137</v>
      </c>
      <c r="B133" s="182" t="s">
        <v>138</v>
      </c>
      <c r="C133" s="183">
        <v>18565.57</v>
      </c>
      <c r="D133" s="182" t="s">
        <v>3</v>
      </c>
      <c r="E133" s="183">
        <v>1208.07</v>
      </c>
      <c r="F133" s="183">
        <v>0</v>
      </c>
      <c r="G133" s="183">
        <v>19773.64</v>
      </c>
      <c r="H133" s="182" t="s">
        <v>3</v>
      </c>
    </row>
    <row r="134" spans="1:8" ht="16.149999999999999" customHeight="1" x14ac:dyDescent="0.2">
      <c r="A134" s="182" t="s">
        <v>139</v>
      </c>
      <c r="B134" s="182" t="s">
        <v>138</v>
      </c>
      <c r="C134" s="183">
        <v>18565.57</v>
      </c>
      <c r="D134" s="182" t="s">
        <v>3</v>
      </c>
      <c r="E134" s="183">
        <v>1208.07</v>
      </c>
      <c r="F134" s="183">
        <v>0</v>
      </c>
      <c r="G134" s="183">
        <v>19773.64</v>
      </c>
      <c r="H134" s="182" t="s">
        <v>3</v>
      </c>
    </row>
    <row r="135" spans="1:8" ht="19.899999999999999" customHeight="1" x14ac:dyDescent="0.2">
      <c r="A135" s="153" t="s">
        <v>3</v>
      </c>
    </row>
    <row r="136" spans="1:8" ht="16.149999999999999" customHeight="1" x14ac:dyDescent="0.2">
      <c r="A136" s="180" t="s">
        <v>140</v>
      </c>
      <c r="B136" s="180" t="s">
        <v>108</v>
      </c>
      <c r="C136" s="180" t="s">
        <v>3</v>
      </c>
      <c r="D136" s="181">
        <v>7955.27</v>
      </c>
      <c r="E136" s="181">
        <v>0</v>
      </c>
      <c r="F136" s="181">
        <v>4216.1000000000004</v>
      </c>
      <c r="G136" s="180" t="s">
        <v>3</v>
      </c>
      <c r="H136" s="181">
        <v>12171.37</v>
      </c>
    </row>
    <row r="137" spans="1:8" ht="16.149999999999999" customHeight="1" x14ac:dyDescent="0.2">
      <c r="A137" s="182" t="s">
        <v>141</v>
      </c>
      <c r="B137" s="182" t="s">
        <v>142</v>
      </c>
      <c r="C137" s="182" t="s">
        <v>3</v>
      </c>
      <c r="D137" s="183">
        <v>7955.27</v>
      </c>
      <c r="E137" s="183">
        <v>0</v>
      </c>
      <c r="F137" s="183">
        <v>4216.1000000000004</v>
      </c>
      <c r="G137" s="182" t="s">
        <v>3</v>
      </c>
      <c r="H137" s="183">
        <v>12171.37</v>
      </c>
    </row>
    <row r="138" spans="1:8" ht="16.149999999999999" customHeight="1" x14ac:dyDescent="0.2">
      <c r="A138" s="182" t="s">
        <v>143</v>
      </c>
      <c r="B138" s="182" t="s">
        <v>142</v>
      </c>
      <c r="C138" s="182" t="s">
        <v>3</v>
      </c>
      <c r="D138" s="183">
        <v>7955.27</v>
      </c>
      <c r="E138" s="183">
        <v>0</v>
      </c>
      <c r="F138" s="183">
        <v>4216.1000000000004</v>
      </c>
      <c r="G138" s="182" t="s">
        <v>3</v>
      </c>
      <c r="H138" s="183">
        <v>12171.37</v>
      </c>
    </row>
    <row r="139" spans="1:8" ht="16.149999999999999" customHeight="1" x14ac:dyDescent="0.2">
      <c r="A139" s="182" t="s">
        <v>3</v>
      </c>
      <c r="B139" s="182" t="s">
        <v>3</v>
      </c>
      <c r="C139" s="182" t="s">
        <v>3</v>
      </c>
      <c r="D139" s="182" t="s">
        <v>3</v>
      </c>
      <c r="E139" s="182" t="s">
        <v>3</v>
      </c>
      <c r="F139" s="182" t="s">
        <v>3</v>
      </c>
      <c r="G139" s="182" t="s">
        <v>3</v>
      </c>
      <c r="H139" s="182" t="s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B1:H42"/>
  <sheetViews>
    <sheetView tabSelected="1" workbookViewId="0">
      <selection activeCell="E12" sqref="E12"/>
    </sheetView>
  </sheetViews>
  <sheetFormatPr baseColWidth="10" defaultRowHeight="12.75" x14ac:dyDescent="0.2"/>
  <cols>
    <col min="1" max="1" width="11.5703125" style="116"/>
    <col min="2" max="2" width="32.140625" style="116" customWidth="1"/>
    <col min="3" max="3" width="14" style="119" bestFit="1" customWidth="1"/>
    <col min="4" max="4" width="11.42578125" style="116" customWidth="1"/>
    <col min="5" max="5" width="53" style="116" bestFit="1" customWidth="1"/>
    <col min="6" max="6" width="14" style="119" bestFit="1" customWidth="1"/>
    <col min="7" max="257" width="8.85546875" style="116" customWidth="1"/>
    <col min="258" max="262" width="13.7109375" style="116" customWidth="1"/>
    <col min="263" max="513" width="8.85546875" style="116" customWidth="1"/>
    <col min="514" max="518" width="13.7109375" style="116" customWidth="1"/>
    <col min="519" max="769" width="8.85546875" style="116" customWidth="1"/>
    <col min="770" max="774" width="13.7109375" style="116" customWidth="1"/>
    <col min="775" max="1025" width="8.85546875" style="116" customWidth="1"/>
    <col min="1026" max="1030" width="13.7109375" style="116" customWidth="1"/>
    <col min="1031" max="1281" width="8.85546875" style="116" customWidth="1"/>
    <col min="1282" max="1286" width="13.7109375" style="116" customWidth="1"/>
    <col min="1287" max="1537" width="8.85546875" style="116" customWidth="1"/>
    <col min="1538" max="1542" width="13.7109375" style="116" customWidth="1"/>
    <col min="1543" max="1793" width="8.85546875" style="116" customWidth="1"/>
    <col min="1794" max="1798" width="13.7109375" style="116" customWidth="1"/>
    <col min="1799" max="2049" width="8.85546875" style="116" customWidth="1"/>
    <col min="2050" max="2054" width="13.7109375" style="116" customWidth="1"/>
    <col min="2055" max="2305" width="8.85546875" style="116" customWidth="1"/>
    <col min="2306" max="2310" width="13.7109375" style="116" customWidth="1"/>
    <col min="2311" max="2561" width="8.85546875" style="116" customWidth="1"/>
    <col min="2562" max="2566" width="13.7109375" style="116" customWidth="1"/>
    <col min="2567" max="2817" width="8.85546875" style="116" customWidth="1"/>
    <col min="2818" max="2822" width="13.7109375" style="116" customWidth="1"/>
    <col min="2823" max="3073" width="8.85546875" style="116" customWidth="1"/>
    <col min="3074" max="3078" width="13.7109375" style="116" customWidth="1"/>
    <col min="3079" max="3329" width="8.85546875" style="116" customWidth="1"/>
    <col min="3330" max="3334" width="13.7109375" style="116" customWidth="1"/>
    <col min="3335" max="3585" width="8.85546875" style="116" customWidth="1"/>
    <col min="3586" max="3590" width="13.7109375" style="116" customWidth="1"/>
    <col min="3591" max="3841" width="8.85546875" style="116" customWidth="1"/>
    <col min="3842" max="3846" width="13.7109375" style="116" customWidth="1"/>
    <col min="3847" max="4097" width="8.85546875" style="116" customWidth="1"/>
    <col min="4098" max="4102" width="13.7109375" style="116" customWidth="1"/>
    <col min="4103" max="4353" width="8.85546875" style="116" customWidth="1"/>
    <col min="4354" max="4358" width="13.7109375" style="116" customWidth="1"/>
    <col min="4359" max="4609" width="8.85546875" style="116" customWidth="1"/>
    <col min="4610" max="4614" width="13.7109375" style="116" customWidth="1"/>
    <col min="4615" max="4865" width="8.85546875" style="116" customWidth="1"/>
    <col min="4866" max="4870" width="13.7109375" style="116" customWidth="1"/>
    <col min="4871" max="5121" width="8.85546875" style="116" customWidth="1"/>
    <col min="5122" max="5126" width="13.7109375" style="116" customWidth="1"/>
    <col min="5127" max="5377" width="8.85546875" style="116" customWidth="1"/>
    <col min="5378" max="5382" width="13.7109375" style="116" customWidth="1"/>
    <col min="5383" max="5633" width="8.85546875" style="116" customWidth="1"/>
    <col min="5634" max="5638" width="13.7109375" style="116" customWidth="1"/>
    <col min="5639" max="5889" width="8.85546875" style="116" customWidth="1"/>
    <col min="5890" max="5894" width="13.7109375" style="116" customWidth="1"/>
    <col min="5895" max="6145" width="8.85546875" style="116" customWidth="1"/>
    <col min="6146" max="6150" width="13.7109375" style="116" customWidth="1"/>
    <col min="6151" max="6401" width="8.85546875" style="116" customWidth="1"/>
    <col min="6402" max="6406" width="13.7109375" style="116" customWidth="1"/>
    <col min="6407" max="6657" width="8.85546875" style="116" customWidth="1"/>
    <col min="6658" max="6662" width="13.7109375" style="116" customWidth="1"/>
    <col min="6663" max="6913" width="8.85546875" style="116" customWidth="1"/>
    <col min="6914" max="6918" width="13.7109375" style="116" customWidth="1"/>
    <col min="6919" max="7169" width="8.85546875" style="116" customWidth="1"/>
    <col min="7170" max="7174" width="13.7109375" style="116" customWidth="1"/>
    <col min="7175" max="7425" width="8.85546875" style="116" customWidth="1"/>
    <col min="7426" max="7430" width="13.7109375" style="116" customWidth="1"/>
    <col min="7431" max="7681" width="8.85546875" style="116" customWidth="1"/>
    <col min="7682" max="7686" width="13.7109375" style="116" customWidth="1"/>
    <col min="7687" max="7937" width="8.85546875" style="116" customWidth="1"/>
    <col min="7938" max="7942" width="13.7109375" style="116" customWidth="1"/>
    <col min="7943" max="8193" width="8.85546875" style="116" customWidth="1"/>
    <col min="8194" max="8198" width="13.7109375" style="116" customWidth="1"/>
    <col min="8199" max="8449" width="8.85546875" style="116" customWidth="1"/>
    <col min="8450" max="8454" width="13.7109375" style="116" customWidth="1"/>
    <col min="8455" max="8705" width="8.85546875" style="116" customWidth="1"/>
    <col min="8706" max="8710" width="13.7109375" style="116" customWidth="1"/>
    <col min="8711" max="8961" width="8.85546875" style="116" customWidth="1"/>
    <col min="8962" max="8966" width="13.7109375" style="116" customWidth="1"/>
    <col min="8967" max="9217" width="8.85546875" style="116" customWidth="1"/>
    <col min="9218" max="9222" width="13.7109375" style="116" customWidth="1"/>
    <col min="9223" max="9473" width="8.85546875" style="116" customWidth="1"/>
    <col min="9474" max="9478" width="13.7109375" style="116" customWidth="1"/>
    <col min="9479" max="9729" width="8.85546875" style="116" customWidth="1"/>
    <col min="9730" max="9734" width="13.7109375" style="116" customWidth="1"/>
    <col min="9735" max="9985" width="8.85546875" style="116" customWidth="1"/>
    <col min="9986" max="9990" width="13.7109375" style="116" customWidth="1"/>
    <col min="9991" max="10241" width="8.85546875" style="116" customWidth="1"/>
    <col min="10242" max="10246" width="13.7109375" style="116" customWidth="1"/>
    <col min="10247" max="10497" width="8.85546875" style="116" customWidth="1"/>
    <col min="10498" max="10502" width="13.7109375" style="116" customWidth="1"/>
    <col min="10503" max="10753" width="8.85546875" style="116" customWidth="1"/>
    <col min="10754" max="10758" width="13.7109375" style="116" customWidth="1"/>
    <col min="10759" max="11009" width="8.85546875" style="116" customWidth="1"/>
    <col min="11010" max="11014" width="13.7109375" style="116" customWidth="1"/>
    <col min="11015" max="11265" width="8.85546875" style="116" customWidth="1"/>
    <col min="11266" max="11270" width="13.7109375" style="116" customWidth="1"/>
    <col min="11271" max="11521" width="8.85546875" style="116" customWidth="1"/>
    <col min="11522" max="11526" width="13.7109375" style="116" customWidth="1"/>
    <col min="11527" max="11777" width="8.85546875" style="116" customWidth="1"/>
    <col min="11778" max="11782" width="13.7109375" style="116" customWidth="1"/>
    <col min="11783" max="12033" width="8.85546875" style="116" customWidth="1"/>
    <col min="12034" max="12038" width="13.7109375" style="116" customWidth="1"/>
    <col min="12039" max="12289" width="8.85546875" style="116" customWidth="1"/>
    <col min="12290" max="12294" width="13.7109375" style="116" customWidth="1"/>
    <col min="12295" max="12545" width="8.85546875" style="116" customWidth="1"/>
    <col min="12546" max="12550" width="13.7109375" style="116" customWidth="1"/>
    <col min="12551" max="12801" width="8.85546875" style="116" customWidth="1"/>
    <col min="12802" max="12806" width="13.7109375" style="116" customWidth="1"/>
    <col min="12807" max="13057" width="8.85546875" style="116" customWidth="1"/>
    <col min="13058" max="13062" width="13.7109375" style="116" customWidth="1"/>
    <col min="13063" max="13313" width="8.85546875" style="116" customWidth="1"/>
    <col min="13314" max="13318" width="13.7109375" style="116" customWidth="1"/>
    <col min="13319" max="13569" width="8.85546875" style="116" customWidth="1"/>
    <col min="13570" max="13574" width="13.7109375" style="116" customWidth="1"/>
    <col min="13575" max="13825" width="8.85546875" style="116" customWidth="1"/>
    <col min="13826" max="13830" width="13.7109375" style="116" customWidth="1"/>
    <col min="13831" max="14081" width="8.85546875" style="116" customWidth="1"/>
    <col min="14082" max="14086" width="13.7109375" style="116" customWidth="1"/>
    <col min="14087" max="14337" width="8.85546875" style="116" customWidth="1"/>
    <col min="14338" max="14342" width="13.7109375" style="116" customWidth="1"/>
    <col min="14343" max="14593" width="8.85546875" style="116" customWidth="1"/>
    <col min="14594" max="14598" width="13.7109375" style="116" customWidth="1"/>
    <col min="14599" max="14849" width="8.85546875" style="116" customWidth="1"/>
    <col min="14850" max="14854" width="13.7109375" style="116" customWidth="1"/>
    <col min="14855" max="15105" width="8.85546875" style="116" customWidth="1"/>
    <col min="15106" max="15110" width="13.7109375" style="116" customWidth="1"/>
    <col min="15111" max="15361" width="8.85546875" style="116" customWidth="1"/>
    <col min="15362" max="15366" width="13.7109375" style="116" customWidth="1"/>
    <col min="15367" max="15617" width="8.85546875" style="116" customWidth="1"/>
    <col min="15618" max="15622" width="13.7109375" style="116" customWidth="1"/>
    <col min="15623" max="15873" width="8.85546875" style="116" customWidth="1"/>
    <col min="15874" max="15878" width="13.7109375" style="116" customWidth="1"/>
    <col min="15879" max="16129" width="8.85546875" style="116" customWidth="1"/>
    <col min="16130" max="16134" width="13.7109375" style="116" customWidth="1"/>
    <col min="16135" max="16384" width="8.85546875" style="116" customWidth="1"/>
  </cols>
  <sheetData>
    <row r="1" spans="2:6" ht="24" customHeight="1" x14ac:dyDescent="0.2">
      <c r="B1" s="208" t="s">
        <v>76</v>
      </c>
      <c r="C1" s="208"/>
      <c r="D1" s="208"/>
      <c r="E1" s="208"/>
      <c r="F1" s="208"/>
    </row>
    <row r="2" spans="2:6" ht="24" customHeight="1" x14ac:dyDescent="0.2">
      <c r="B2" s="209" t="s">
        <v>360</v>
      </c>
      <c r="C2" s="209"/>
      <c r="D2" s="209"/>
      <c r="E2" s="209"/>
      <c r="F2" s="209"/>
    </row>
    <row r="3" spans="2:6" ht="12" customHeight="1" x14ac:dyDescent="0.2">
      <c r="B3" s="184"/>
      <c r="C3" s="195"/>
      <c r="D3" s="184"/>
      <c r="E3" s="184"/>
      <c r="F3" s="195"/>
    </row>
    <row r="4" spans="2:6" ht="19.899999999999999" customHeight="1" x14ac:dyDescent="0.2">
      <c r="B4" s="189" t="s">
        <v>2</v>
      </c>
      <c r="C4" s="194" t="s">
        <v>3</v>
      </c>
      <c r="D4" s="187" t="s">
        <v>4</v>
      </c>
      <c r="E4" s="185" t="s">
        <v>5</v>
      </c>
      <c r="F4" s="194" t="s">
        <v>3</v>
      </c>
    </row>
    <row r="5" spans="2:6" ht="19.899999999999999" customHeight="1" x14ac:dyDescent="0.2">
      <c r="B5" s="190" t="s">
        <v>6</v>
      </c>
      <c r="C5" s="194" t="s">
        <v>3</v>
      </c>
      <c r="D5" s="186" t="s">
        <v>3</v>
      </c>
      <c r="E5" s="190" t="s">
        <v>80</v>
      </c>
      <c r="F5" s="194" t="s">
        <v>3</v>
      </c>
    </row>
    <row r="6" spans="2:6" ht="19.899999999999999" customHeight="1" x14ac:dyDescent="0.2">
      <c r="B6" s="186" t="s">
        <v>8</v>
      </c>
      <c r="C6" s="193">
        <v>164178.54</v>
      </c>
      <c r="D6" s="186" t="s">
        <v>3</v>
      </c>
      <c r="E6" s="186" t="s">
        <v>149</v>
      </c>
      <c r="F6" s="193">
        <v>389889.48</v>
      </c>
    </row>
    <row r="7" spans="2:6" ht="19.899999999999999" customHeight="1" x14ac:dyDescent="0.2">
      <c r="B7" s="186" t="s">
        <v>9</v>
      </c>
      <c r="C7" s="192">
        <v>818049.4</v>
      </c>
      <c r="D7" s="186" t="s">
        <v>3</v>
      </c>
      <c r="E7" s="186" t="s">
        <v>81</v>
      </c>
      <c r="F7" s="192">
        <v>783093.38</v>
      </c>
    </row>
    <row r="8" spans="2:6" ht="19.899999999999999" customHeight="1" x14ac:dyDescent="0.2">
      <c r="B8" s="186" t="s">
        <v>10</v>
      </c>
      <c r="C8" s="192">
        <v>23765.73</v>
      </c>
      <c r="D8" s="186" t="s">
        <v>3</v>
      </c>
      <c r="E8" s="186" t="s">
        <v>150</v>
      </c>
      <c r="F8" s="192">
        <v>112834.4</v>
      </c>
    </row>
    <row r="9" spans="2:6" ht="19.899999999999999" customHeight="1" x14ac:dyDescent="0.2">
      <c r="B9" s="191" t="s">
        <v>75</v>
      </c>
      <c r="C9" s="192">
        <v>659715.41</v>
      </c>
      <c r="D9" s="186" t="s">
        <v>3</v>
      </c>
      <c r="E9" s="186" t="s">
        <v>151</v>
      </c>
      <c r="F9" s="192">
        <v>25360.86</v>
      </c>
    </row>
    <row r="10" spans="2:6" ht="19.899999999999999" customHeight="1" x14ac:dyDescent="0.2">
      <c r="B10" s="191" t="s">
        <v>152</v>
      </c>
      <c r="C10" s="192">
        <v>129385</v>
      </c>
      <c r="D10" s="186" t="s">
        <v>3</v>
      </c>
      <c r="E10" s="186" t="s">
        <v>82</v>
      </c>
      <c r="F10" s="192">
        <v>203154.7</v>
      </c>
    </row>
    <row r="11" spans="2:6" ht="19.899999999999999" customHeight="1" x14ac:dyDescent="0.2">
      <c r="B11" s="191" t="s">
        <v>153</v>
      </c>
      <c r="C11" s="192">
        <f>782006.23-500000</f>
        <v>282006.23</v>
      </c>
      <c r="D11" s="186" t="s">
        <v>3</v>
      </c>
      <c r="E11" s="186" t="s">
        <v>84</v>
      </c>
      <c r="F11" s="192">
        <v>251207.48</v>
      </c>
    </row>
    <row r="12" spans="2:6" ht="19.899999999999999" customHeight="1" x14ac:dyDescent="0.2">
      <c r="B12" s="186" t="s">
        <v>83</v>
      </c>
      <c r="C12" s="192">
        <v>90481.3</v>
      </c>
      <c r="D12" s="186" t="s">
        <v>3</v>
      </c>
      <c r="E12" s="186" t="s">
        <v>14</v>
      </c>
      <c r="F12" s="192">
        <v>1136.67</v>
      </c>
    </row>
    <row r="13" spans="2:6" ht="19.899999999999999" customHeight="1" x14ac:dyDescent="0.2">
      <c r="B13" s="186" t="s">
        <v>85</v>
      </c>
      <c r="C13" s="192">
        <v>610344.75</v>
      </c>
      <c r="D13" s="186" t="s">
        <v>3</v>
      </c>
      <c r="E13" s="190" t="s">
        <v>86</v>
      </c>
      <c r="F13" s="197">
        <f>+SUM(F6:F12)</f>
        <v>1766676.9699999997</v>
      </c>
    </row>
    <row r="14" spans="2:6" ht="19.899999999999999" customHeight="1" x14ac:dyDescent="0.2">
      <c r="B14" s="190" t="s">
        <v>15</v>
      </c>
      <c r="C14" s="197">
        <f>+SUM(C6:C13)</f>
        <v>2777926.36</v>
      </c>
      <c r="D14" s="187" t="s">
        <v>4</v>
      </c>
    </row>
    <row r="15" spans="2:6" ht="19.899999999999999" customHeight="1" x14ac:dyDescent="0.2">
      <c r="D15" s="187" t="s">
        <v>4</v>
      </c>
      <c r="E15" s="186" t="s">
        <v>3</v>
      </c>
      <c r="F15" s="194" t="s">
        <v>3</v>
      </c>
    </row>
    <row r="16" spans="2:6" ht="19.899999999999999" customHeight="1" x14ac:dyDescent="0.2">
      <c r="B16" s="186" t="s">
        <v>3</v>
      </c>
      <c r="C16" s="194" t="s">
        <v>3</v>
      </c>
      <c r="D16" s="187" t="s">
        <v>4</v>
      </c>
      <c r="E16" s="190" t="s">
        <v>87</v>
      </c>
      <c r="F16" s="194" t="s">
        <v>3</v>
      </c>
    </row>
    <row r="17" spans="2:8" ht="19.899999999999999" customHeight="1" x14ac:dyDescent="0.2">
      <c r="B17" s="190" t="s">
        <v>89</v>
      </c>
      <c r="C17" s="194" t="s">
        <v>3</v>
      </c>
      <c r="D17" s="186" t="s">
        <v>3</v>
      </c>
      <c r="E17" s="191" t="s">
        <v>154</v>
      </c>
      <c r="F17" s="193">
        <v>4600000</v>
      </c>
    </row>
    <row r="18" spans="2:8" ht="19.899999999999999" customHeight="1" x14ac:dyDescent="0.2">
      <c r="B18" s="186" t="s">
        <v>155</v>
      </c>
      <c r="C18" s="193">
        <v>4087268</v>
      </c>
      <c r="D18" s="187" t="s">
        <v>4</v>
      </c>
      <c r="E18" s="190" t="s">
        <v>88</v>
      </c>
      <c r="F18" s="197">
        <f>+F17</f>
        <v>4600000</v>
      </c>
    </row>
    <row r="19" spans="2:8" ht="19.899999999999999" customHeight="1" x14ac:dyDescent="0.2">
      <c r="B19" s="186" t="s">
        <v>156</v>
      </c>
      <c r="C19" s="192">
        <v>438362.07</v>
      </c>
      <c r="D19" s="186" t="s">
        <v>3</v>
      </c>
    </row>
    <row r="20" spans="2:8" ht="19.899999999999999" customHeight="1" x14ac:dyDescent="0.2">
      <c r="B20" s="186" t="s">
        <v>157</v>
      </c>
      <c r="C20" s="192">
        <v>71733.710000000006</v>
      </c>
      <c r="D20" s="186" t="s">
        <v>3</v>
      </c>
      <c r="E20" s="190" t="s">
        <v>91</v>
      </c>
      <c r="F20" s="197">
        <f>+F18+F13</f>
        <v>6366676.9699999997</v>
      </c>
    </row>
    <row r="21" spans="2:8" ht="19.899999999999999" customHeight="1" x14ac:dyDescent="0.2">
      <c r="B21" s="186" t="s">
        <v>90</v>
      </c>
      <c r="C21" s="192">
        <v>59600</v>
      </c>
      <c r="D21" s="186" t="s">
        <v>3</v>
      </c>
      <c r="E21" s="185" t="s">
        <v>17</v>
      </c>
      <c r="F21" s="197">
        <f>+F20</f>
        <v>6366676.9699999997</v>
      </c>
    </row>
    <row r="22" spans="2:8" ht="19.899999999999999" customHeight="1" x14ac:dyDescent="0.2">
      <c r="B22" s="186" t="s">
        <v>158</v>
      </c>
      <c r="C22" s="192">
        <v>19395.650000000001</v>
      </c>
      <c r="D22" s="186" t="s">
        <v>3</v>
      </c>
    </row>
    <row r="23" spans="2:8" ht="19.899999999999999" customHeight="1" x14ac:dyDescent="0.2">
      <c r="B23" s="186" t="s">
        <v>159</v>
      </c>
      <c r="C23" s="192">
        <v>336612.24</v>
      </c>
      <c r="D23" s="186" t="s">
        <v>3</v>
      </c>
      <c r="E23" s="186" t="s">
        <v>3</v>
      </c>
      <c r="F23" s="194" t="s">
        <v>3</v>
      </c>
    </row>
    <row r="24" spans="2:8" ht="19.899999999999999" customHeight="1" x14ac:dyDescent="0.2">
      <c r="B24" s="186" t="s">
        <v>160</v>
      </c>
      <c r="C24" s="192">
        <v>160167.16</v>
      </c>
      <c r="D24" s="186" t="s">
        <v>3</v>
      </c>
      <c r="E24" s="185" t="s">
        <v>18</v>
      </c>
      <c r="F24" s="194" t="s">
        <v>3</v>
      </c>
    </row>
    <row r="25" spans="2:8" ht="19.899999999999999" customHeight="1" x14ac:dyDescent="0.2">
      <c r="B25" s="186" t="s">
        <v>161</v>
      </c>
      <c r="C25" s="192">
        <v>55500</v>
      </c>
      <c r="D25" s="186" t="s">
        <v>3</v>
      </c>
      <c r="E25" s="190" t="s">
        <v>19</v>
      </c>
      <c r="F25" s="194" t="s">
        <v>3</v>
      </c>
    </row>
    <row r="26" spans="2:8" ht="19.899999999999999" customHeight="1" x14ac:dyDescent="0.2">
      <c r="B26" s="186" t="s">
        <v>74</v>
      </c>
      <c r="C26" s="196">
        <v>-181244.46</v>
      </c>
      <c r="D26" s="186" t="s">
        <v>3</v>
      </c>
      <c r="E26" s="186" t="s">
        <v>3</v>
      </c>
      <c r="F26" s="194" t="s">
        <v>3</v>
      </c>
    </row>
    <row r="27" spans="2:8" ht="19.899999999999999" customHeight="1" x14ac:dyDescent="0.2">
      <c r="B27" s="186" t="s">
        <v>162</v>
      </c>
      <c r="C27" s="192">
        <v>29128.560000000001</v>
      </c>
      <c r="D27" s="186" t="s">
        <v>3</v>
      </c>
      <c r="E27" s="186" t="s">
        <v>145</v>
      </c>
      <c r="F27" s="193">
        <v>50000</v>
      </c>
    </row>
    <row r="28" spans="2:8" ht="19.899999999999999" customHeight="1" x14ac:dyDescent="0.2">
      <c r="B28" s="186" t="s">
        <v>92</v>
      </c>
      <c r="C28" s="192">
        <v>123400</v>
      </c>
      <c r="D28" s="186" t="s">
        <v>3</v>
      </c>
      <c r="E28" s="186" t="s">
        <v>361</v>
      </c>
      <c r="F28" s="192">
        <v>26903.95</v>
      </c>
    </row>
    <row r="29" spans="2:8" ht="19.899999999999999" customHeight="1" x14ac:dyDescent="0.2">
      <c r="B29" s="186" t="s">
        <v>93</v>
      </c>
      <c r="C29" s="196">
        <v>-13880</v>
      </c>
      <c r="D29" s="186" t="s">
        <v>3</v>
      </c>
      <c r="E29" s="186" t="s">
        <v>3</v>
      </c>
      <c r="F29" s="194" t="s">
        <v>3</v>
      </c>
    </row>
    <row r="30" spans="2:8" ht="19.899999999999999" customHeight="1" x14ac:dyDescent="0.2">
      <c r="B30" s="186" t="s">
        <v>94</v>
      </c>
      <c r="C30" s="192">
        <v>286814.36</v>
      </c>
      <c r="D30" s="186" t="s">
        <v>3</v>
      </c>
      <c r="E30" s="190" t="s">
        <v>22</v>
      </c>
      <c r="F30" s="197">
        <f>+SUM(F27:F28)</f>
        <v>76903.95</v>
      </c>
    </row>
    <row r="31" spans="2:8" ht="19.899999999999999" customHeight="1" x14ac:dyDescent="0.2">
      <c r="B31" s="188" t="s">
        <v>95</v>
      </c>
      <c r="C31" s="197">
        <f>+SUM(C18:C30)</f>
        <v>5472857.290000001</v>
      </c>
      <c r="D31" s="186" t="s">
        <v>3</v>
      </c>
      <c r="E31" s="186" t="s">
        <v>23</v>
      </c>
      <c r="F31" s="192">
        <f>+'Edo 2020'!E39</f>
        <v>1807202.7300000002</v>
      </c>
      <c r="H31" s="117"/>
    </row>
    <row r="32" spans="2:8" ht="19.899999999999999" customHeight="1" x14ac:dyDescent="0.2">
      <c r="D32" s="187" t="s">
        <v>4</v>
      </c>
      <c r="E32" s="186" t="s">
        <v>3</v>
      </c>
      <c r="F32" s="194" t="s">
        <v>3</v>
      </c>
      <c r="H32" s="117"/>
    </row>
    <row r="33" spans="2:8" ht="19.899999999999999" customHeight="1" x14ac:dyDescent="0.2">
      <c r="B33" s="188" t="s">
        <v>97</v>
      </c>
      <c r="C33" s="197">
        <f>+C31+C14</f>
        <v>8250783.6500000004</v>
      </c>
      <c r="D33" s="187" t="s">
        <v>4</v>
      </c>
      <c r="E33" s="185" t="s">
        <v>24</v>
      </c>
      <c r="F33" s="197">
        <f>+F30+F31</f>
        <v>1884106.6800000002</v>
      </c>
      <c r="H33" s="117"/>
    </row>
    <row r="34" spans="2:8" ht="19.899999999999999" customHeight="1" x14ac:dyDescent="0.2">
      <c r="D34" s="187" t="s">
        <v>4</v>
      </c>
      <c r="E34" s="186" t="s">
        <v>3</v>
      </c>
      <c r="F34" s="194" t="s">
        <v>3</v>
      </c>
    </row>
    <row r="35" spans="2:8" ht="19.899999999999999" customHeight="1" x14ac:dyDescent="0.2">
      <c r="B35" s="185" t="s">
        <v>25</v>
      </c>
      <c r="C35" s="197">
        <f>+C33</f>
        <v>8250783.6500000004</v>
      </c>
      <c r="D35" s="187" t="s">
        <v>4</v>
      </c>
      <c r="E35" s="185" t="s">
        <v>26</v>
      </c>
      <c r="F35" s="197">
        <f>+F33+F21</f>
        <v>8250783.6500000004</v>
      </c>
    </row>
    <row r="36" spans="2:8" ht="19.899999999999999" customHeight="1" x14ac:dyDescent="0.2">
      <c r="D36" s="187" t="s">
        <v>4</v>
      </c>
    </row>
    <row r="37" spans="2:8" ht="19.899999999999999" customHeight="1" x14ac:dyDescent="0.2">
      <c r="B37" s="186" t="s">
        <v>3</v>
      </c>
      <c r="C37" s="194" t="s">
        <v>3</v>
      </c>
      <c r="D37" s="187" t="s">
        <v>4</v>
      </c>
    </row>
    <row r="38" spans="2:8" ht="19.899999999999999" customHeight="1" x14ac:dyDescent="0.2">
      <c r="D38" s="186" t="s">
        <v>3</v>
      </c>
    </row>
    <row r="39" spans="2:8" ht="19.899999999999999" customHeight="1" x14ac:dyDescent="0.2">
      <c r="D39" s="187" t="s">
        <v>4</v>
      </c>
    </row>
    <row r="40" spans="2:8" ht="19.899999999999999" customHeight="1" x14ac:dyDescent="0.2">
      <c r="B40" s="21" t="s">
        <v>146</v>
      </c>
      <c r="C40" s="20"/>
      <c r="D40" s="30"/>
      <c r="E40" s="22" t="s">
        <v>39</v>
      </c>
      <c r="F40" s="20"/>
    </row>
    <row r="41" spans="2:8" x14ac:dyDescent="0.2">
      <c r="B41" s="110" t="s">
        <v>40</v>
      </c>
      <c r="C41" s="40"/>
      <c r="D41" s="30"/>
      <c r="E41" s="111" t="s">
        <v>41</v>
      </c>
      <c r="F41" s="20"/>
    </row>
    <row r="42" spans="2:8" x14ac:dyDescent="0.2">
      <c r="B42" s="37"/>
      <c r="C42" s="37"/>
      <c r="D42" s="30"/>
      <c r="E42" s="27"/>
      <c r="F42" s="29"/>
    </row>
  </sheetData>
  <mergeCells count="2"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119"/>
  <sheetViews>
    <sheetView workbookViewId="0">
      <selection activeCell="D18" sqref="D18"/>
    </sheetView>
  </sheetViews>
  <sheetFormatPr baseColWidth="10" defaultColWidth="11.5703125" defaultRowHeight="12.75" x14ac:dyDescent="0.2"/>
  <cols>
    <col min="1" max="1" width="6.7109375" style="6" customWidth="1"/>
    <col min="2" max="2" width="47.42578125" style="6" customWidth="1"/>
    <col min="3" max="3" width="14" style="123" bestFit="1" customWidth="1"/>
    <col min="4" max="4" width="21.85546875" style="123" customWidth="1"/>
    <col min="5" max="5" width="14" style="116" bestFit="1" customWidth="1"/>
    <col min="6" max="6" width="17.7109375" style="6" bestFit="1" customWidth="1"/>
    <col min="7" max="7" width="12.42578125" style="6" customWidth="1"/>
    <col min="8" max="11" width="11.5703125" style="6"/>
    <col min="12" max="12" width="12.42578125" style="6" bestFit="1" customWidth="1"/>
    <col min="13" max="13" width="20.140625" style="6" customWidth="1"/>
    <col min="14" max="14" width="12.42578125" style="6" bestFit="1" customWidth="1"/>
    <col min="15" max="15" width="17.28515625" style="6" bestFit="1" customWidth="1"/>
    <col min="16" max="16384" width="11.5703125" style="6"/>
  </cols>
  <sheetData>
    <row r="1" spans="1:7" ht="15" x14ac:dyDescent="0.25">
      <c r="A1" s="120"/>
      <c r="B1" s="210" t="s">
        <v>76</v>
      </c>
      <c r="C1" s="211"/>
      <c r="D1" s="212"/>
    </row>
    <row r="2" spans="1:7" ht="15" x14ac:dyDescent="0.2">
      <c r="A2" s="121"/>
      <c r="B2" s="213" t="s">
        <v>400</v>
      </c>
      <c r="C2" s="214"/>
      <c r="D2" s="215"/>
    </row>
    <row r="3" spans="1:7" ht="14.25" x14ac:dyDescent="0.2">
      <c r="A3" s="121"/>
      <c r="B3" s="146"/>
      <c r="C3" s="147"/>
      <c r="D3" s="148"/>
    </row>
    <row r="4" spans="1:7" x14ac:dyDescent="0.2">
      <c r="A4" s="121"/>
      <c r="B4" s="132"/>
      <c r="C4" s="119"/>
      <c r="D4" s="133"/>
    </row>
    <row r="5" spans="1:7" x14ac:dyDescent="0.2">
      <c r="A5" s="122"/>
      <c r="B5" s="134"/>
      <c r="C5" s="119"/>
      <c r="D5" s="133"/>
    </row>
    <row r="6" spans="1:7" ht="15" x14ac:dyDescent="0.2">
      <c r="A6" s="122"/>
      <c r="B6" s="125" t="s">
        <v>72</v>
      </c>
      <c r="C6" s="119"/>
      <c r="D6" s="135">
        <f>+SUM(C7:C8)</f>
        <v>164178.53999999998</v>
      </c>
    </row>
    <row r="7" spans="1:7" ht="13.15" customHeight="1" x14ac:dyDescent="0.2">
      <c r="A7" s="122"/>
      <c r="B7" s="134" t="s">
        <v>362</v>
      </c>
      <c r="C7" s="119">
        <v>137092.15</v>
      </c>
      <c r="D7" s="133"/>
    </row>
    <row r="8" spans="1:7" x14ac:dyDescent="0.2">
      <c r="A8" s="122"/>
      <c r="B8" s="134" t="s">
        <v>363</v>
      </c>
      <c r="C8" s="119">
        <v>27086.39</v>
      </c>
      <c r="D8" s="133"/>
    </row>
    <row r="9" spans="1:7" x14ac:dyDescent="0.2">
      <c r="A9" s="122"/>
      <c r="B9" s="134"/>
      <c r="C9" s="119"/>
      <c r="D9" s="133"/>
    </row>
    <row r="10" spans="1:7" ht="15" x14ac:dyDescent="0.2">
      <c r="A10" s="122"/>
      <c r="B10" s="125" t="s">
        <v>75</v>
      </c>
      <c r="C10" s="119"/>
      <c r="D10" s="136">
        <f>+C11</f>
        <v>818049.4</v>
      </c>
      <c r="F10" s="115"/>
      <c r="G10" s="115"/>
    </row>
    <row r="11" spans="1:7" ht="14.25" x14ac:dyDescent="0.2">
      <c r="A11" s="122"/>
      <c r="B11" s="200" t="s">
        <v>380</v>
      </c>
      <c r="C11" s="119">
        <v>818049.4</v>
      </c>
      <c r="D11" s="136"/>
      <c r="F11" s="115"/>
      <c r="G11" s="115"/>
    </row>
    <row r="12" spans="1:7" ht="15" x14ac:dyDescent="0.2">
      <c r="A12" s="122"/>
      <c r="B12" s="199"/>
      <c r="C12" s="119"/>
      <c r="D12" s="136"/>
      <c r="F12" s="115"/>
      <c r="G12" s="115"/>
    </row>
    <row r="13" spans="1:7" ht="15" x14ac:dyDescent="0.2">
      <c r="A13" s="122"/>
      <c r="B13" s="125" t="s">
        <v>10</v>
      </c>
      <c r="C13" s="119"/>
      <c r="D13" s="136">
        <f>+SUM(C14:C15)</f>
        <v>23765.73</v>
      </c>
      <c r="F13" s="115"/>
      <c r="G13" s="115"/>
    </row>
    <row r="14" spans="1:7" ht="14.25" x14ac:dyDescent="0.2">
      <c r="A14" s="122"/>
      <c r="B14" s="200" t="s">
        <v>381</v>
      </c>
      <c r="C14" s="119">
        <v>2000</v>
      </c>
      <c r="D14" s="136"/>
      <c r="F14" s="115"/>
      <c r="G14" s="115"/>
    </row>
    <row r="15" spans="1:7" ht="14.25" x14ac:dyDescent="0.2">
      <c r="A15" s="122"/>
      <c r="B15" s="200" t="s">
        <v>382</v>
      </c>
      <c r="C15" s="119">
        <v>21765.73</v>
      </c>
      <c r="D15" s="136"/>
      <c r="F15" s="115"/>
      <c r="G15" s="115"/>
    </row>
    <row r="16" spans="1:7" ht="13.15" customHeight="1" x14ac:dyDescent="0.2">
      <c r="A16" s="122"/>
      <c r="B16" s="199"/>
      <c r="C16" s="119"/>
      <c r="D16" s="136"/>
      <c r="F16" s="115"/>
      <c r="G16" s="115"/>
    </row>
    <row r="17" spans="1:7" ht="15" x14ac:dyDescent="0.2">
      <c r="A17" s="122"/>
      <c r="B17" s="125" t="s">
        <v>75</v>
      </c>
      <c r="C17" s="119"/>
      <c r="D17" s="136">
        <f>+SUM(C18:C19)</f>
        <v>659715.40999999992</v>
      </c>
      <c r="F17" s="115"/>
      <c r="G17" s="115"/>
    </row>
    <row r="18" spans="1:7" ht="13.15" customHeight="1" x14ac:dyDescent="0.2">
      <c r="A18" s="122"/>
      <c r="B18" s="134" t="s">
        <v>364</v>
      </c>
      <c r="C18" s="119">
        <v>659565.43999999994</v>
      </c>
      <c r="D18" s="133"/>
    </row>
    <row r="19" spans="1:7" ht="13.15" customHeight="1" x14ac:dyDescent="0.2">
      <c r="A19" s="122"/>
      <c r="B19" s="201" t="s">
        <v>383</v>
      </c>
      <c r="C19" s="119">
        <v>149.97</v>
      </c>
      <c r="D19" s="133"/>
    </row>
    <row r="20" spans="1:7" x14ac:dyDescent="0.2">
      <c r="A20" s="122"/>
      <c r="B20" s="134"/>
      <c r="C20" s="119"/>
      <c r="D20" s="133"/>
    </row>
    <row r="21" spans="1:7" ht="15" x14ac:dyDescent="0.2">
      <c r="A21" s="122"/>
      <c r="B21" s="125" t="s">
        <v>152</v>
      </c>
      <c r="C21" s="126"/>
      <c r="D21" s="135">
        <f>+C22</f>
        <v>129385</v>
      </c>
    </row>
    <row r="22" spans="1:7" ht="14.25" x14ac:dyDescent="0.2">
      <c r="A22" s="122"/>
      <c r="B22" s="200" t="s">
        <v>384</v>
      </c>
      <c r="C22" s="203">
        <v>129385</v>
      </c>
      <c r="D22" s="135"/>
    </row>
    <row r="23" spans="1:7" ht="15" x14ac:dyDescent="0.2">
      <c r="A23" s="122"/>
      <c r="B23" s="199"/>
      <c r="C23" s="202"/>
      <c r="D23" s="135"/>
    </row>
    <row r="24" spans="1:7" ht="15" x14ac:dyDescent="0.2">
      <c r="A24" s="122"/>
      <c r="B24" s="125" t="s">
        <v>153</v>
      </c>
      <c r="C24" s="126"/>
      <c r="D24" s="135">
        <f>+SUM(C25:C26)</f>
        <v>282006.23</v>
      </c>
    </row>
    <row r="25" spans="1:7" x14ac:dyDescent="0.2">
      <c r="A25" s="122"/>
      <c r="B25" s="165" t="s">
        <v>385</v>
      </c>
      <c r="C25" s="119">
        <v>282006.23</v>
      </c>
      <c r="D25" s="133"/>
    </row>
    <row r="26" spans="1:7" x14ac:dyDescent="0.2">
      <c r="A26" s="122"/>
      <c r="B26" s="134"/>
      <c r="C26" s="119"/>
      <c r="D26" s="133"/>
    </row>
    <row r="27" spans="1:7" ht="15" x14ac:dyDescent="0.2">
      <c r="A27" s="122"/>
      <c r="B27" s="125" t="s">
        <v>13</v>
      </c>
      <c r="C27" s="126"/>
      <c r="D27" s="135">
        <f>+SUM(C28:C29)</f>
        <v>90481.3</v>
      </c>
    </row>
    <row r="28" spans="1:7" s="116" customFormat="1" x14ac:dyDescent="0.2">
      <c r="A28" s="122"/>
      <c r="B28" s="137" t="s">
        <v>365</v>
      </c>
      <c r="C28" s="118">
        <f>+'Balance 2020'!C12</f>
        <v>90481.3</v>
      </c>
      <c r="D28" s="133"/>
      <c r="E28" s="127"/>
    </row>
    <row r="29" spans="1:7" s="116" customFormat="1" x14ac:dyDescent="0.2">
      <c r="A29" s="122"/>
      <c r="B29" s="139"/>
      <c r="C29" s="118"/>
      <c r="D29" s="133"/>
    </row>
    <row r="30" spans="1:7" s="116" customFormat="1" ht="15" x14ac:dyDescent="0.2">
      <c r="A30" s="122"/>
      <c r="B30" s="125" t="s">
        <v>85</v>
      </c>
      <c r="C30" s="118"/>
      <c r="D30" s="135">
        <f>+SUM(C31:C33)</f>
        <v>610344.75</v>
      </c>
    </row>
    <row r="31" spans="1:7" s="116" customFormat="1" x14ac:dyDescent="0.2">
      <c r="A31" s="122"/>
      <c r="B31" s="137" t="s">
        <v>388</v>
      </c>
      <c r="C31" s="118">
        <f>431796.65-6386.25</f>
        <v>425410.4</v>
      </c>
      <c r="D31" s="133"/>
      <c r="E31" s="131"/>
    </row>
    <row r="32" spans="1:7" s="116" customFormat="1" x14ac:dyDescent="0.2">
      <c r="A32" s="122"/>
      <c r="B32" s="137" t="s">
        <v>387</v>
      </c>
      <c r="C32" s="118">
        <v>177480</v>
      </c>
      <c r="D32" s="133"/>
    </row>
    <row r="33" spans="1:6" s="116" customFormat="1" x14ac:dyDescent="0.2">
      <c r="A33" s="122"/>
      <c r="B33" s="137" t="s">
        <v>386</v>
      </c>
      <c r="C33" s="118">
        <v>7454.35</v>
      </c>
      <c r="D33" s="133"/>
    </row>
    <row r="34" spans="1:6" s="116" customFormat="1" x14ac:dyDescent="0.2">
      <c r="A34" s="122"/>
      <c r="B34" s="137"/>
      <c r="C34" s="118"/>
      <c r="D34" s="133"/>
    </row>
    <row r="35" spans="1:6" s="116" customFormat="1" ht="15" x14ac:dyDescent="0.2">
      <c r="A35" s="122"/>
      <c r="B35" s="125" t="s">
        <v>155</v>
      </c>
      <c r="C35" s="118"/>
      <c r="D35" s="135">
        <f>+C36</f>
        <v>4087268</v>
      </c>
    </row>
    <row r="36" spans="1:6" s="116" customFormat="1" x14ac:dyDescent="0.2">
      <c r="A36" s="122"/>
      <c r="B36" s="137" t="s">
        <v>389</v>
      </c>
      <c r="C36" s="118">
        <v>4087268</v>
      </c>
      <c r="D36" s="133"/>
    </row>
    <row r="37" spans="1:6" s="116" customFormat="1" x14ac:dyDescent="0.2">
      <c r="A37" s="122"/>
      <c r="B37" s="137"/>
      <c r="C37" s="118"/>
      <c r="D37" s="133"/>
    </row>
    <row r="38" spans="1:6" s="116" customFormat="1" ht="15" x14ac:dyDescent="0.2">
      <c r="A38" s="122"/>
      <c r="B38" s="125" t="s">
        <v>156</v>
      </c>
      <c r="C38" s="118"/>
      <c r="D38" s="135">
        <f>+C39</f>
        <v>438362.07</v>
      </c>
    </row>
    <row r="39" spans="1:6" s="116" customFormat="1" x14ac:dyDescent="0.2">
      <c r="A39" s="122"/>
      <c r="B39" s="137" t="s">
        <v>390</v>
      </c>
      <c r="C39" s="118">
        <v>438362.07</v>
      </c>
      <c r="D39" s="133"/>
    </row>
    <row r="40" spans="1:6" s="116" customFormat="1" x14ac:dyDescent="0.2">
      <c r="A40" s="122"/>
      <c r="B40" s="137"/>
      <c r="C40" s="118"/>
      <c r="D40" s="133"/>
    </row>
    <row r="41" spans="1:6" s="116" customFormat="1" ht="15" x14ac:dyDescent="0.2">
      <c r="A41" s="122"/>
      <c r="B41" s="125" t="s">
        <v>157</v>
      </c>
      <c r="C41" s="118"/>
      <c r="D41" s="135">
        <f>+C42</f>
        <v>71733.710000000006</v>
      </c>
    </row>
    <row r="42" spans="1:6" s="116" customFormat="1" x14ac:dyDescent="0.2">
      <c r="A42" s="122"/>
      <c r="B42" s="137" t="s">
        <v>391</v>
      </c>
      <c r="C42" s="118">
        <v>71733.710000000006</v>
      </c>
      <c r="D42" s="133"/>
    </row>
    <row r="43" spans="1:6" s="116" customFormat="1" x14ac:dyDescent="0.2">
      <c r="A43" s="122"/>
      <c r="B43" s="139"/>
      <c r="C43" s="118"/>
      <c r="D43" s="133"/>
    </row>
    <row r="44" spans="1:6" ht="15" x14ac:dyDescent="0.2">
      <c r="A44" s="122"/>
      <c r="B44" s="125" t="s">
        <v>367</v>
      </c>
      <c r="C44" s="118"/>
      <c r="D44" s="138">
        <f>+C45</f>
        <v>59600</v>
      </c>
      <c r="F44" s="129"/>
    </row>
    <row r="45" spans="1:6" x14ac:dyDescent="0.2">
      <c r="A45" s="122"/>
      <c r="B45" s="142" t="s">
        <v>368</v>
      </c>
      <c r="C45" s="119">
        <v>59600</v>
      </c>
      <c r="D45" s="133"/>
    </row>
    <row r="46" spans="1:6" x14ac:dyDescent="0.2">
      <c r="A46" s="122"/>
      <c r="B46" s="142"/>
      <c r="C46" s="119"/>
      <c r="D46" s="133"/>
    </row>
    <row r="47" spans="1:6" ht="15" x14ac:dyDescent="0.2">
      <c r="A47" s="122"/>
      <c r="B47" s="125" t="s">
        <v>158</v>
      </c>
      <c r="C47" s="119"/>
      <c r="D47" s="138">
        <f>+C48</f>
        <v>19395.650000000001</v>
      </c>
    </row>
    <row r="48" spans="1:6" x14ac:dyDescent="0.2">
      <c r="A48" s="122"/>
      <c r="B48" s="142" t="s">
        <v>392</v>
      </c>
      <c r="C48" s="119">
        <v>19395.650000000001</v>
      </c>
      <c r="D48" s="133"/>
    </row>
    <row r="49" spans="1:4" x14ac:dyDescent="0.2">
      <c r="A49" s="122"/>
      <c r="B49" s="142"/>
      <c r="C49" s="119"/>
      <c r="D49" s="133"/>
    </row>
    <row r="50" spans="1:4" ht="15" x14ac:dyDescent="0.2">
      <c r="A50" s="122"/>
      <c r="B50" s="125" t="s">
        <v>159</v>
      </c>
      <c r="C50" s="119"/>
      <c r="D50" s="138">
        <f>+C51</f>
        <v>336612.24</v>
      </c>
    </row>
    <row r="51" spans="1:4" ht="14.25" x14ac:dyDescent="0.2">
      <c r="A51" s="149"/>
      <c r="B51" s="200" t="s">
        <v>393</v>
      </c>
      <c r="C51" s="119">
        <v>336612.24</v>
      </c>
      <c r="D51" s="133"/>
    </row>
    <row r="52" spans="1:4" ht="15" x14ac:dyDescent="0.2">
      <c r="A52" s="149"/>
      <c r="B52" s="199"/>
      <c r="C52" s="119"/>
      <c r="D52" s="133"/>
    </row>
    <row r="53" spans="1:4" ht="15" x14ac:dyDescent="0.2">
      <c r="A53" s="149"/>
      <c r="B53" s="204" t="s">
        <v>160</v>
      </c>
      <c r="C53" s="119"/>
      <c r="D53" s="135">
        <f>+C54</f>
        <v>160167.16</v>
      </c>
    </row>
    <row r="54" spans="1:4" ht="14.25" x14ac:dyDescent="0.2">
      <c r="A54" s="149"/>
      <c r="B54" s="205" t="s">
        <v>394</v>
      </c>
      <c r="C54" s="119">
        <v>160167.16</v>
      </c>
      <c r="D54" s="133"/>
    </row>
    <row r="55" spans="1:4" ht="15" x14ac:dyDescent="0.2">
      <c r="A55" s="149"/>
      <c r="B55" s="199"/>
      <c r="C55" s="119"/>
      <c r="D55" s="133"/>
    </row>
    <row r="56" spans="1:4" ht="15" x14ac:dyDescent="0.2">
      <c r="A56" s="149"/>
      <c r="B56" s="204" t="s">
        <v>161</v>
      </c>
      <c r="C56" s="119"/>
      <c r="D56" s="135">
        <f>+C57</f>
        <v>55500</v>
      </c>
    </row>
    <row r="57" spans="1:4" ht="14.25" x14ac:dyDescent="0.2">
      <c r="A57" s="149"/>
      <c r="B57" s="200" t="s">
        <v>395</v>
      </c>
      <c r="C57" s="119">
        <v>55500</v>
      </c>
      <c r="D57" s="133"/>
    </row>
    <row r="58" spans="1:4" x14ac:dyDescent="0.2">
      <c r="A58" s="149"/>
      <c r="B58" s="141"/>
      <c r="C58" s="124"/>
      <c r="D58" s="133"/>
    </row>
    <row r="59" spans="1:4" ht="15" x14ac:dyDescent="0.2">
      <c r="B59" s="125" t="s">
        <v>74</v>
      </c>
      <c r="C59" s="119"/>
      <c r="D59" s="135">
        <f>+SUM(C59:C60)</f>
        <v>-181244.46</v>
      </c>
    </row>
    <row r="60" spans="1:4" x14ac:dyDescent="0.2">
      <c r="B60" s="142" t="s">
        <v>396</v>
      </c>
      <c r="C60" s="119">
        <f>+'Balance 2020'!C26</f>
        <v>-181244.46</v>
      </c>
      <c r="D60" s="133"/>
    </row>
    <row r="61" spans="1:4" x14ac:dyDescent="0.2">
      <c r="B61" s="142"/>
      <c r="C61" s="119"/>
      <c r="D61" s="133"/>
    </row>
    <row r="62" spans="1:4" ht="15" x14ac:dyDescent="0.2">
      <c r="B62" s="125" t="s">
        <v>162</v>
      </c>
      <c r="C62" s="119"/>
      <c r="D62" s="135">
        <f>+C63</f>
        <v>29128.560000000001</v>
      </c>
    </row>
    <row r="63" spans="1:4" x14ac:dyDescent="0.2">
      <c r="B63" s="142" t="s">
        <v>397</v>
      </c>
      <c r="C63" s="119">
        <v>29128.560000000001</v>
      </c>
      <c r="D63" s="133"/>
    </row>
    <row r="64" spans="1:4" x14ac:dyDescent="0.2">
      <c r="B64" s="142"/>
      <c r="C64" s="119"/>
      <c r="D64" s="133"/>
    </row>
    <row r="65" spans="1:7" ht="15" x14ac:dyDescent="0.2">
      <c r="A65" s="122"/>
      <c r="B65" s="125" t="s">
        <v>369</v>
      </c>
      <c r="C65" s="119"/>
      <c r="D65" s="135">
        <f>+C66</f>
        <v>123400</v>
      </c>
    </row>
    <row r="66" spans="1:7" x14ac:dyDescent="0.2">
      <c r="A66" s="122"/>
      <c r="B66" s="198" t="s">
        <v>370</v>
      </c>
      <c r="C66" s="124">
        <v>123400</v>
      </c>
      <c r="D66" s="133"/>
    </row>
    <row r="67" spans="1:7" x14ac:dyDescent="0.2">
      <c r="A67" s="122"/>
      <c r="B67" s="198"/>
      <c r="C67" s="124"/>
      <c r="D67" s="133"/>
    </row>
    <row r="68" spans="1:7" ht="15" x14ac:dyDescent="0.2">
      <c r="B68" s="125" t="s">
        <v>398</v>
      </c>
      <c r="C68" s="119"/>
      <c r="D68" s="135">
        <f>+C69</f>
        <v>-13880</v>
      </c>
      <c r="E68" s="127"/>
    </row>
    <row r="69" spans="1:7" x14ac:dyDescent="0.2">
      <c r="A69" s="122"/>
      <c r="B69" s="198" t="s">
        <v>399</v>
      </c>
      <c r="C69" s="124">
        <v>-13880</v>
      </c>
      <c r="D69" s="133"/>
    </row>
    <row r="70" spans="1:7" x14ac:dyDescent="0.2">
      <c r="A70" s="122"/>
      <c r="B70" s="141"/>
      <c r="C70" s="124"/>
      <c r="D70" s="135"/>
    </row>
    <row r="71" spans="1:7" ht="15" x14ac:dyDescent="0.2">
      <c r="A71" s="149"/>
      <c r="B71" s="125" t="s">
        <v>371</v>
      </c>
      <c r="C71" s="124"/>
      <c r="D71" s="135">
        <f>+SUM(C71:C72)</f>
        <v>286814.36</v>
      </c>
      <c r="E71" s="127"/>
    </row>
    <row r="72" spans="1:7" x14ac:dyDescent="0.2">
      <c r="A72" s="149"/>
      <c r="B72" s="198" t="s">
        <v>372</v>
      </c>
      <c r="C72" s="124">
        <v>286814.36</v>
      </c>
      <c r="D72" s="133"/>
      <c r="E72" s="127"/>
      <c r="G72" s="129"/>
    </row>
    <row r="73" spans="1:7" x14ac:dyDescent="0.2">
      <c r="B73" s="142"/>
      <c r="C73" s="119"/>
      <c r="D73" s="133"/>
      <c r="E73" s="131"/>
    </row>
    <row r="74" spans="1:7" ht="15" x14ac:dyDescent="0.2">
      <c r="B74" s="125" t="s">
        <v>149</v>
      </c>
      <c r="C74" s="119"/>
      <c r="D74" s="135">
        <f>+SUM(C74:C75)</f>
        <v>389889.48</v>
      </c>
      <c r="E74" s="131"/>
    </row>
    <row r="75" spans="1:7" x14ac:dyDescent="0.2">
      <c r="B75" s="142" t="s">
        <v>401</v>
      </c>
      <c r="C75" s="119">
        <v>389889.48</v>
      </c>
      <c r="D75" s="133"/>
      <c r="E75" s="131"/>
    </row>
    <row r="76" spans="1:7" x14ac:dyDescent="0.2">
      <c r="B76" s="140"/>
      <c r="C76" s="119"/>
      <c r="D76" s="133"/>
      <c r="E76" s="131"/>
    </row>
    <row r="77" spans="1:7" ht="15" x14ac:dyDescent="0.2">
      <c r="B77" s="125" t="s">
        <v>11</v>
      </c>
      <c r="C77" s="119"/>
      <c r="D77" s="135">
        <f>+SUM(C78:C85)</f>
        <v>783093.38</v>
      </c>
      <c r="F77" s="128"/>
    </row>
    <row r="78" spans="1:7" x14ac:dyDescent="0.2">
      <c r="B78" s="142" t="s">
        <v>375</v>
      </c>
      <c r="C78" s="119">
        <v>425790.03</v>
      </c>
      <c r="D78" s="133"/>
    </row>
    <row r="79" spans="1:7" x14ac:dyDescent="0.2">
      <c r="B79" s="142" t="s">
        <v>402</v>
      </c>
      <c r="C79" s="119">
        <v>5243.33</v>
      </c>
      <c r="D79" s="133"/>
    </row>
    <row r="80" spans="1:7" x14ac:dyDescent="0.2">
      <c r="B80" s="142" t="s">
        <v>381</v>
      </c>
      <c r="C80" s="119">
        <v>2248.84</v>
      </c>
      <c r="D80" s="133"/>
    </row>
    <row r="81" spans="2:6" x14ac:dyDescent="0.2">
      <c r="B81" s="142" t="s">
        <v>403</v>
      </c>
      <c r="C81" s="119">
        <v>250.88</v>
      </c>
      <c r="D81" s="133"/>
    </row>
    <row r="82" spans="2:6" x14ac:dyDescent="0.2">
      <c r="B82" s="142" t="s">
        <v>404</v>
      </c>
      <c r="C82" s="119">
        <v>29443.8</v>
      </c>
      <c r="D82" s="133"/>
    </row>
    <row r="83" spans="2:6" x14ac:dyDescent="0.2">
      <c r="B83" s="142" t="s">
        <v>405</v>
      </c>
      <c r="C83" s="119">
        <v>218597.04</v>
      </c>
      <c r="D83" s="133"/>
    </row>
    <row r="84" spans="2:6" x14ac:dyDescent="0.2">
      <c r="B84" s="142" t="s">
        <v>406</v>
      </c>
      <c r="C84" s="119">
        <v>100000</v>
      </c>
      <c r="D84" s="133"/>
    </row>
    <row r="85" spans="2:6" x14ac:dyDescent="0.2">
      <c r="B85" s="142" t="s">
        <v>407</v>
      </c>
      <c r="C85" s="119">
        <f>1519.19+0.27</f>
        <v>1519.46</v>
      </c>
      <c r="D85" s="133"/>
    </row>
    <row r="86" spans="2:6" ht="15.6" customHeight="1" x14ac:dyDescent="0.2">
      <c r="B86" s="142"/>
      <c r="C86" s="119"/>
      <c r="D86" s="133"/>
    </row>
    <row r="87" spans="2:6" ht="15.6" customHeight="1" x14ac:dyDescent="0.2">
      <c r="B87" s="125" t="s">
        <v>150</v>
      </c>
      <c r="C87" s="119"/>
      <c r="D87" s="135">
        <f>+C88</f>
        <v>112834.4</v>
      </c>
    </row>
    <row r="88" spans="2:6" ht="15.6" customHeight="1" x14ac:dyDescent="0.2">
      <c r="B88" s="142" t="s">
        <v>408</v>
      </c>
      <c r="C88" s="119">
        <v>112834.4</v>
      </c>
      <c r="D88" s="133"/>
    </row>
    <row r="89" spans="2:6" ht="15.6" customHeight="1" x14ac:dyDescent="0.2">
      <c r="B89" s="142"/>
      <c r="C89" s="119"/>
      <c r="D89" s="133"/>
    </row>
    <row r="90" spans="2:6" ht="15" x14ac:dyDescent="0.2">
      <c r="B90" s="204" t="s">
        <v>151</v>
      </c>
      <c r="C90" s="119"/>
      <c r="D90" s="135">
        <f>+SUM(C91:C93)</f>
        <v>25360.859999999997</v>
      </c>
      <c r="F90" s="128"/>
    </row>
    <row r="91" spans="2:6" x14ac:dyDescent="0.2">
      <c r="B91" s="140" t="s">
        <v>413</v>
      </c>
      <c r="C91" s="119">
        <v>15568.57</v>
      </c>
      <c r="D91" s="133"/>
    </row>
    <row r="92" spans="2:6" x14ac:dyDescent="0.2">
      <c r="B92" s="140" t="s">
        <v>414</v>
      </c>
      <c r="C92" s="119">
        <v>4919.24</v>
      </c>
      <c r="D92" s="133"/>
    </row>
    <row r="93" spans="2:6" x14ac:dyDescent="0.2">
      <c r="B93" s="140" t="s">
        <v>415</v>
      </c>
      <c r="C93" s="119">
        <v>4873.05</v>
      </c>
      <c r="D93" s="133"/>
    </row>
    <row r="94" spans="2:6" x14ac:dyDescent="0.2">
      <c r="B94" s="140"/>
      <c r="C94" s="119"/>
      <c r="D94" s="133"/>
    </row>
    <row r="95" spans="2:6" ht="15" x14ac:dyDescent="0.2">
      <c r="B95" s="204" t="s">
        <v>82</v>
      </c>
      <c r="C95" s="119"/>
      <c r="D95" s="135">
        <f>+SUM(C96:C98)</f>
        <v>203154.69999999998</v>
      </c>
    </row>
    <row r="96" spans="2:6" x14ac:dyDescent="0.2">
      <c r="B96" s="140" t="s">
        <v>376</v>
      </c>
      <c r="C96" s="119">
        <v>121304.65</v>
      </c>
      <c r="D96" s="133"/>
    </row>
    <row r="97" spans="2:4" x14ac:dyDescent="0.2">
      <c r="B97" s="140" t="s">
        <v>377</v>
      </c>
      <c r="C97" s="119">
        <v>75472</v>
      </c>
      <c r="D97" s="133"/>
    </row>
    <row r="98" spans="2:4" x14ac:dyDescent="0.2">
      <c r="B98" s="140" t="s">
        <v>209</v>
      </c>
      <c r="C98" s="119">
        <v>6378.05</v>
      </c>
      <c r="D98" s="133"/>
    </row>
    <row r="99" spans="2:4" x14ac:dyDescent="0.2">
      <c r="B99" s="140"/>
      <c r="C99" s="119"/>
      <c r="D99" s="133"/>
    </row>
    <row r="100" spans="2:4" ht="15" x14ac:dyDescent="0.2">
      <c r="B100" s="204" t="s">
        <v>84</v>
      </c>
      <c r="C100" s="119"/>
      <c r="D100" s="135">
        <f>+SUM(C101:C106)</f>
        <v>251207.47999999998</v>
      </c>
    </row>
    <row r="101" spans="2:4" x14ac:dyDescent="0.2">
      <c r="B101" s="140" t="s">
        <v>409</v>
      </c>
      <c r="C101" s="119">
        <v>30885.46</v>
      </c>
      <c r="D101" s="133"/>
    </row>
    <row r="102" spans="2:4" x14ac:dyDescent="0.2">
      <c r="B102" s="140" t="s">
        <v>378</v>
      </c>
      <c r="C102" s="119">
        <v>88233.09</v>
      </c>
      <c r="D102" s="133"/>
    </row>
    <row r="103" spans="2:4" x14ac:dyDescent="0.2">
      <c r="B103" s="140" t="s">
        <v>410</v>
      </c>
      <c r="C103" s="119">
        <v>8700</v>
      </c>
      <c r="D103" s="133"/>
    </row>
    <row r="104" spans="2:4" x14ac:dyDescent="0.2">
      <c r="B104" s="140" t="s">
        <v>411</v>
      </c>
      <c r="C104" s="119">
        <v>18976.939999999999</v>
      </c>
      <c r="D104" s="133"/>
    </row>
    <row r="105" spans="2:4" x14ac:dyDescent="0.2">
      <c r="B105" s="140" t="s">
        <v>379</v>
      </c>
      <c r="C105" s="119">
        <v>102007.25</v>
      </c>
      <c r="D105" s="133"/>
    </row>
    <row r="106" spans="2:4" x14ac:dyDescent="0.2">
      <c r="B106" s="140" t="s">
        <v>412</v>
      </c>
      <c r="C106" s="206">
        <v>2404.7399999999998</v>
      </c>
      <c r="D106" s="133"/>
    </row>
    <row r="107" spans="2:4" x14ac:dyDescent="0.2">
      <c r="B107" s="140"/>
      <c r="C107" s="119"/>
      <c r="D107" s="133"/>
    </row>
    <row r="108" spans="2:4" ht="15" x14ac:dyDescent="0.2">
      <c r="B108" s="204" t="s">
        <v>14</v>
      </c>
      <c r="C108" s="119"/>
      <c r="D108" s="135">
        <f>+SUM(C109:C110)</f>
        <v>1136.67</v>
      </c>
    </row>
    <row r="109" spans="2:4" x14ac:dyDescent="0.2">
      <c r="B109" s="140" t="s">
        <v>416</v>
      </c>
      <c r="C109" s="119">
        <v>550</v>
      </c>
      <c r="D109" s="133"/>
    </row>
    <row r="110" spans="2:4" x14ac:dyDescent="0.2">
      <c r="B110" s="140" t="s">
        <v>417</v>
      </c>
      <c r="C110" s="119">
        <v>586.66999999999996</v>
      </c>
      <c r="D110" s="133"/>
    </row>
    <row r="111" spans="2:4" x14ac:dyDescent="0.2">
      <c r="B111" s="140"/>
      <c r="C111" s="119"/>
      <c r="D111" s="133"/>
    </row>
    <row r="112" spans="2:4" x14ac:dyDescent="0.2">
      <c r="B112" s="140"/>
      <c r="C112" s="119"/>
      <c r="D112" s="133"/>
    </row>
    <row r="113" spans="2:5" ht="15" x14ac:dyDescent="0.2">
      <c r="B113" s="204" t="s">
        <v>154</v>
      </c>
      <c r="C113" s="119"/>
      <c r="D113" s="135">
        <f>+C114</f>
        <v>4600000</v>
      </c>
      <c r="E113" s="127"/>
    </row>
    <row r="114" spans="2:5" x14ac:dyDescent="0.2">
      <c r="B114" s="140" t="s">
        <v>418</v>
      </c>
      <c r="C114" s="119">
        <v>4600000</v>
      </c>
      <c r="D114" s="133"/>
    </row>
    <row r="115" spans="2:5" x14ac:dyDescent="0.2">
      <c r="B115" s="140"/>
      <c r="C115" s="119"/>
      <c r="D115" s="133"/>
    </row>
    <row r="116" spans="2:5" x14ac:dyDescent="0.2">
      <c r="B116" s="140"/>
      <c r="C116" s="119"/>
      <c r="D116" s="133"/>
    </row>
    <row r="117" spans="2:5" x14ac:dyDescent="0.2">
      <c r="B117" s="140"/>
      <c r="C117" s="119"/>
      <c r="D117" s="133"/>
    </row>
    <row r="118" spans="2:5" x14ac:dyDescent="0.2">
      <c r="B118" s="140"/>
      <c r="C118" s="119"/>
      <c r="D118" s="133"/>
    </row>
    <row r="119" spans="2:5" x14ac:dyDescent="0.2">
      <c r="B119" s="143"/>
      <c r="C119" s="144"/>
      <c r="D119" s="145"/>
    </row>
  </sheetData>
  <sortState xmlns:xlrd2="http://schemas.microsoft.com/office/spreadsheetml/2017/richdata2" ref="B31:C33">
    <sortCondition descending="1" ref="C31:C33"/>
  </sortState>
  <mergeCells count="2"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  <pageSetUpPr fitToPage="1"/>
  </sheetPr>
  <dimension ref="A1:H40"/>
  <sheetViews>
    <sheetView topLeftCell="A10" workbookViewId="0">
      <selection activeCell="A33" sqref="A33"/>
    </sheetView>
  </sheetViews>
  <sheetFormatPr baseColWidth="10" defaultColWidth="11.42578125" defaultRowHeight="12.75" x14ac:dyDescent="0.2"/>
  <cols>
    <col min="1" max="1" width="36" style="27" customWidth="1"/>
    <col min="2" max="2" width="17.5703125" style="27" customWidth="1"/>
    <col min="3" max="3" width="11.42578125" style="27"/>
    <col min="4" max="4" width="35.7109375" style="27" customWidth="1"/>
    <col min="5" max="5" width="17.5703125" style="27" customWidth="1"/>
    <col min="6" max="6" width="11.7109375" style="27" bestFit="1" customWidth="1"/>
    <col min="7" max="7" width="17.28515625" style="27" bestFit="1" customWidth="1"/>
    <col min="8" max="16384" width="11.42578125" style="27"/>
  </cols>
  <sheetData>
    <row r="1" spans="1:8" x14ac:dyDescent="0.2">
      <c r="A1" s="23"/>
      <c r="B1" s="24"/>
      <c r="C1" s="23"/>
      <c r="D1" s="23"/>
      <c r="E1" s="25"/>
      <c r="F1" s="26"/>
    </row>
    <row r="2" spans="1:8" x14ac:dyDescent="0.2">
      <c r="A2" s="23"/>
      <c r="B2" s="24"/>
      <c r="C2" s="23"/>
      <c r="D2" s="23"/>
      <c r="E2" s="25"/>
      <c r="F2" s="26"/>
    </row>
    <row r="3" spans="1:8" x14ac:dyDescent="0.2">
      <c r="A3" s="207"/>
      <c r="B3" s="207"/>
      <c r="C3" s="207"/>
      <c r="D3" s="207"/>
      <c r="E3" s="28"/>
      <c r="F3" s="26"/>
    </row>
    <row r="4" spans="1:8" ht="18" x14ac:dyDescent="0.2">
      <c r="A4" s="208" t="s">
        <v>76</v>
      </c>
      <c r="B4" s="208"/>
      <c r="C4" s="208"/>
      <c r="D4" s="208"/>
      <c r="E4" s="208"/>
      <c r="F4" s="26"/>
    </row>
    <row r="5" spans="1:8" ht="15.75" x14ac:dyDescent="0.2">
      <c r="A5" s="209" t="s">
        <v>360</v>
      </c>
      <c r="B5" s="209"/>
      <c r="C5" s="209"/>
      <c r="D5" s="209"/>
      <c r="E5" s="209"/>
      <c r="F5" s="7"/>
    </row>
    <row r="7" spans="1:8" ht="17.25" customHeight="1" x14ac:dyDescent="0.2">
      <c r="A7" s="8" t="s">
        <v>37</v>
      </c>
      <c r="B7" s="9"/>
      <c r="C7" s="8"/>
      <c r="D7" s="8" t="s">
        <v>38</v>
      </c>
    </row>
    <row r="8" spans="1:8" ht="17.25" customHeight="1" x14ac:dyDescent="0.2">
      <c r="A8" s="170" t="s">
        <v>6</v>
      </c>
      <c r="B8" s="9"/>
      <c r="C8" s="8"/>
      <c r="D8" s="13" t="s">
        <v>7</v>
      </c>
    </row>
    <row r="9" spans="1:8" ht="18.75" customHeight="1" x14ac:dyDescent="0.2">
      <c r="A9" s="11" t="s">
        <v>8</v>
      </c>
      <c r="B9" s="164">
        <f>+'Balance Contpaq 2019'!B10</f>
        <v>455707.65</v>
      </c>
      <c r="C9" s="30"/>
      <c r="D9" s="11" t="s">
        <v>11</v>
      </c>
      <c r="E9" s="112">
        <f>+'Balance Contpaq 2019'!E10</f>
        <v>742731.99</v>
      </c>
      <c r="H9" s="173"/>
    </row>
    <row r="10" spans="1:8" ht="18.75" customHeight="1" x14ac:dyDescent="0.2">
      <c r="A10" s="130" t="s">
        <v>75</v>
      </c>
      <c r="B10" s="163">
        <f>+'Balance Contpaq 2019'!B11</f>
        <v>46080.88</v>
      </c>
      <c r="C10" s="30"/>
      <c r="D10" s="130" t="s">
        <v>82</v>
      </c>
      <c r="E10" s="163">
        <f>+'Balance Contpaq 2019'!E11+'Balance Contpaq 2019'!E12</f>
        <v>112286.69</v>
      </c>
      <c r="F10" s="31"/>
      <c r="G10" s="11"/>
    </row>
    <row r="11" spans="1:8" ht="18.75" customHeight="1" x14ac:dyDescent="0.2">
      <c r="A11" s="11" t="s">
        <v>83</v>
      </c>
      <c r="B11" s="163">
        <f>+'Balance Contpaq 2019'!B12</f>
        <v>23298.21</v>
      </c>
      <c r="C11" s="30"/>
      <c r="E11" s="112"/>
      <c r="F11" s="32"/>
      <c r="G11" s="11"/>
    </row>
    <row r="12" spans="1:8" ht="18.75" customHeight="1" x14ac:dyDescent="0.2">
      <c r="A12" s="11" t="s">
        <v>12</v>
      </c>
      <c r="B12" s="163">
        <f>+'Balance Contpaq 2019'!B13</f>
        <v>20000</v>
      </c>
      <c r="C12" s="30"/>
      <c r="D12" s="13" t="s">
        <v>16</v>
      </c>
      <c r="E12" s="113">
        <f>+SUM(E9:E10)</f>
        <v>855018.67999999993</v>
      </c>
      <c r="F12" s="31"/>
      <c r="G12" s="11"/>
    </row>
    <row r="13" spans="1:8" ht="18.75" customHeight="1" x14ac:dyDescent="0.2">
      <c r="B13" s="112"/>
      <c r="C13" s="30"/>
      <c r="D13" s="130"/>
      <c r="E13" s="112"/>
      <c r="F13" s="32"/>
      <c r="G13" s="11"/>
    </row>
    <row r="14" spans="1:8" ht="18.75" customHeight="1" x14ac:dyDescent="0.2">
      <c r="A14" s="13" t="s">
        <v>15</v>
      </c>
      <c r="B14" s="113">
        <f>SUM(B9:B13)</f>
        <v>545086.74</v>
      </c>
      <c r="C14" s="34"/>
      <c r="D14" s="15" t="s">
        <v>17</v>
      </c>
      <c r="E14" s="113">
        <f>+E12</f>
        <v>855018.67999999993</v>
      </c>
      <c r="G14" s="11"/>
    </row>
    <row r="15" spans="1:8" ht="18.75" customHeight="1" x14ac:dyDescent="0.2">
      <c r="A15" s="11"/>
      <c r="B15" s="112"/>
      <c r="C15" s="34"/>
      <c r="G15" s="11"/>
    </row>
    <row r="16" spans="1:8" ht="18.75" customHeight="1" x14ac:dyDescent="0.2">
      <c r="A16" s="170" t="s">
        <v>144</v>
      </c>
      <c r="B16" s="112"/>
      <c r="C16" s="34"/>
      <c r="D16" s="15" t="s">
        <v>18</v>
      </c>
      <c r="E16" s="112"/>
      <c r="F16" s="32"/>
      <c r="G16" s="11"/>
    </row>
    <row r="17" spans="1:7" ht="18.75" customHeight="1" x14ac:dyDescent="0.2">
      <c r="A17" s="11" t="s">
        <v>90</v>
      </c>
      <c r="B17" s="171">
        <f>+'Balance Contpaq 2019'!B22</f>
        <v>45600</v>
      </c>
      <c r="C17" s="14"/>
      <c r="D17" s="13" t="s">
        <v>20</v>
      </c>
      <c r="E17" s="112"/>
      <c r="F17" s="12"/>
      <c r="G17" s="33"/>
    </row>
    <row r="18" spans="1:7" ht="18.75" customHeight="1" x14ac:dyDescent="0.2">
      <c r="A18" s="11" t="s">
        <v>74</v>
      </c>
      <c r="B18" s="172">
        <v>-1940</v>
      </c>
      <c r="C18" s="30"/>
      <c r="D18" s="130" t="s">
        <v>145</v>
      </c>
      <c r="E18" s="112">
        <f>+'Balance Contpaq 2019'!E31</f>
        <v>50000</v>
      </c>
      <c r="F18" s="35"/>
    </row>
    <row r="19" spans="1:7" ht="18.75" customHeight="1" x14ac:dyDescent="0.2">
      <c r="A19" s="11" t="s">
        <v>92</v>
      </c>
      <c r="B19" s="172">
        <f>+'Balance Contpaq 2019'!B24</f>
        <v>107500</v>
      </c>
      <c r="C19" s="30"/>
      <c r="D19" s="13" t="s">
        <v>21</v>
      </c>
      <c r="E19" s="175">
        <f>+E18</f>
        <v>50000</v>
      </c>
      <c r="F19" s="35"/>
    </row>
    <row r="20" spans="1:7" ht="18.75" customHeight="1" x14ac:dyDescent="0.2">
      <c r="A20" s="11" t="s">
        <v>93</v>
      </c>
      <c r="B20" s="172">
        <f>+'Balance Contpaq 2019'!B25</f>
        <v>-3281.25</v>
      </c>
      <c r="C20" s="30"/>
      <c r="D20" s="10" t="s">
        <v>22</v>
      </c>
      <c r="E20" s="113">
        <f>+E19</f>
        <v>50000</v>
      </c>
      <c r="F20" s="35"/>
      <c r="G20" s="11"/>
    </row>
    <row r="21" spans="1:7" ht="18.75" customHeight="1" x14ac:dyDescent="0.2">
      <c r="A21" s="11" t="s">
        <v>94</v>
      </c>
      <c r="B21" s="172">
        <f>+'Balance Contpaq 2019'!B26</f>
        <v>238957.14</v>
      </c>
      <c r="C21" s="36"/>
      <c r="F21" s="35"/>
      <c r="G21" s="11"/>
    </row>
    <row r="22" spans="1:7" ht="18.75" customHeight="1" x14ac:dyDescent="0.2">
      <c r="A22" s="11"/>
      <c r="B22" s="112"/>
      <c r="C22" s="30"/>
      <c r="D22" s="11" t="s">
        <v>23</v>
      </c>
      <c r="E22" s="112">
        <f>+'Edo Res 2019'!E39</f>
        <v>26903.950000000026</v>
      </c>
      <c r="F22" s="35"/>
      <c r="G22" s="11"/>
    </row>
    <row r="23" spans="1:7" ht="18.75" customHeight="1" x14ac:dyDescent="0.2">
      <c r="A23" s="13" t="s">
        <v>95</v>
      </c>
      <c r="B23" s="113">
        <f>SUM(B17:B22)</f>
        <v>386835.89</v>
      </c>
      <c r="C23" s="30"/>
      <c r="F23" s="35"/>
      <c r="G23" s="11"/>
    </row>
    <row r="24" spans="1:7" ht="18.75" customHeight="1" x14ac:dyDescent="0.2">
      <c r="A24" s="11"/>
      <c r="B24" s="112"/>
      <c r="C24" s="30"/>
      <c r="D24" s="15" t="s">
        <v>24</v>
      </c>
      <c r="E24" s="113">
        <f>+E20+E22</f>
        <v>76903.950000000026</v>
      </c>
      <c r="F24" s="35"/>
      <c r="G24" s="11"/>
    </row>
    <row r="25" spans="1:7" ht="18.75" customHeight="1" x14ac:dyDescent="0.2">
      <c r="C25" s="30"/>
      <c r="E25" s="112"/>
      <c r="F25" s="35"/>
      <c r="G25" s="11"/>
    </row>
    <row r="26" spans="1:7" ht="18.75" customHeight="1" x14ac:dyDescent="0.2">
      <c r="E26" s="112"/>
      <c r="F26" s="16"/>
      <c r="G26" s="11"/>
    </row>
    <row r="27" spans="1:7" ht="18.75" customHeight="1" x14ac:dyDescent="0.2">
      <c r="A27" s="15" t="s">
        <v>25</v>
      </c>
      <c r="B27" s="174">
        <f>B23+B14</f>
        <v>931922.63</v>
      </c>
      <c r="D27" s="19" t="s">
        <v>26</v>
      </c>
      <c r="E27" s="113">
        <f>SUM(E14,E24)</f>
        <v>931922.63</v>
      </c>
      <c r="F27" s="16"/>
      <c r="G27" s="11"/>
    </row>
    <row r="28" spans="1:7" ht="18.75" customHeight="1" x14ac:dyDescent="0.2">
      <c r="C28" s="30"/>
      <c r="E28" s="176">
        <f>+E27-B27</f>
        <v>0</v>
      </c>
      <c r="F28" s="17"/>
    </row>
    <row r="29" spans="1:7" ht="18.75" customHeight="1" x14ac:dyDescent="0.2">
      <c r="A29" s="10"/>
      <c r="B29" s="114"/>
      <c r="C29" s="14"/>
      <c r="F29" s="35"/>
    </row>
    <row r="30" spans="1:7" x14ac:dyDescent="0.2">
      <c r="A30" s="15"/>
      <c r="C30" s="30"/>
      <c r="E30" s="20"/>
      <c r="F30" s="18"/>
    </row>
    <row r="31" spans="1:7" x14ac:dyDescent="0.2">
      <c r="A31" s="21" t="s">
        <v>146</v>
      </c>
      <c r="B31" s="20"/>
      <c r="C31" s="30"/>
      <c r="D31" s="22" t="s">
        <v>39</v>
      </c>
      <c r="E31" s="20"/>
      <c r="F31" s="18"/>
    </row>
    <row r="32" spans="1:7" x14ac:dyDescent="0.2">
      <c r="A32" s="110" t="s">
        <v>40</v>
      </c>
      <c r="B32" s="40"/>
      <c r="C32" s="30"/>
      <c r="D32" s="111" t="s">
        <v>41</v>
      </c>
      <c r="E32" s="20"/>
      <c r="F32" s="18"/>
    </row>
    <row r="33" spans="1:6" x14ac:dyDescent="0.2">
      <c r="A33" s="37"/>
      <c r="B33" s="37"/>
      <c r="C33" s="30"/>
      <c r="E33" s="29"/>
      <c r="F33" s="18"/>
    </row>
    <row r="34" spans="1:6" x14ac:dyDescent="0.2">
      <c r="A34" s="37"/>
      <c r="B34" s="38"/>
      <c r="C34" s="30"/>
      <c r="E34" s="29"/>
      <c r="F34" s="18"/>
    </row>
    <row r="35" spans="1:6" x14ac:dyDescent="0.2">
      <c r="C35" s="30"/>
      <c r="E35" s="29"/>
      <c r="F35" s="18"/>
    </row>
    <row r="36" spans="1:6" x14ac:dyDescent="0.2">
      <c r="C36" s="30"/>
      <c r="E36" s="29"/>
      <c r="F36" s="18"/>
    </row>
    <row r="37" spans="1:6" x14ac:dyDescent="0.2">
      <c r="C37" s="30"/>
      <c r="E37" s="29"/>
    </row>
    <row r="38" spans="1:6" x14ac:dyDescent="0.2">
      <c r="A38" s="29"/>
      <c r="B38" s="12"/>
      <c r="C38" s="22"/>
      <c r="D38" s="37"/>
      <c r="E38" s="37"/>
      <c r="F38" s="39"/>
    </row>
    <row r="39" spans="1:6" x14ac:dyDescent="0.2">
      <c r="A39" s="29"/>
      <c r="B39" s="12"/>
      <c r="C39" s="22"/>
      <c r="D39" s="37"/>
      <c r="E39" s="37"/>
      <c r="F39" s="39"/>
    </row>
    <row r="40" spans="1:6" x14ac:dyDescent="0.2">
      <c r="A40" s="29"/>
      <c r="B40" s="12"/>
      <c r="C40" s="37"/>
      <c r="D40" s="37"/>
      <c r="E40" s="38"/>
      <c r="F40" s="39"/>
    </row>
  </sheetData>
  <mergeCells count="3">
    <mergeCell ref="A3:D3"/>
    <mergeCell ref="A4:E4"/>
    <mergeCell ref="A5:E5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G46"/>
  <sheetViews>
    <sheetView zoomScaleNormal="100" workbookViewId="0">
      <selection activeCell="F44" sqref="F44"/>
    </sheetView>
  </sheetViews>
  <sheetFormatPr baseColWidth="10" defaultColWidth="11.5703125" defaultRowHeight="12.75" x14ac:dyDescent="0.2"/>
  <cols>
    <col min="1" max="1" width="6.7109375" style="6" customWidth="1"/>
    <col min="2" max="2" width="47.42578125" style="6" customWidth="1"/>
    <col min="3" max="3" width="14" style="123" bestFit="1" customWidth="1"/>
    <col min="4" max="4" width="21.85546875" style="123" customWidth="1"/>
    <col min="5" max="5" width="14" style="116" bestFit="1" customWidth="1"/>
    <col min="6" max="6" width="17.7109375" style="6" bestFit="1" customWidth="1"/>
    <col min="7" max="7" width="12.42578125" style="6" customWidth="1"/>
    <col min="8" max="11" width="11.5703125" style="6"/>
    <col min="12" max="12" width="12.42578125" style="6" bestFit="1" customWidth="1"/>
    <col min="13" max="13" width="20.140625" style="6" customWidth="1"/>
    <col min="14" max="14" width="12.42578125" style="6" bestFit="1" customWidth="1"/>
    <col min="15" max="15" width="17.28515625" style="6" bestFit="1" customWidth="1"/>
    <col min="16" max="16384" width="11.5703125" style="6"/>
  </cols>
  <sheetData>
    <row r="1" spans="1:7" ht="15" x14ac:dyDescent="0.25">
      <c r="A1" s="120"/>
      <c r="B1" s="210" t="s">
        <v>76</v>
      </c>
      <c r="C1" s="211"/>
      <c r="D1" s="212"/>
    </row>
    <row r="2" spans="1:7" ht="15" x14ac:dyDescent="0.2">
      <c r="A2" s="121"/>
      <c r="B2" s="213" t="s">
        <v>73</v>
      </c>
      <c r="C2" s="214"/>
      <c r="D2" s="215"/>
    </row>
    <row r="3" spans="1:7" ht="14.25" x14ac:dyDescent="0.2">
      <c r="A3" s="121"/>
      <c r="B3" s="146"/>
      <c r="C3" s="147"/>
      <c r="D3" s="148"/>
    </row>
    <row r="4" spans="1:7" x14ac:dyDescent="0.2">
      <c r="A4" s="121"/>
      <c r="B4" s="132"/>
      <c r="C4" s="119"/>
      <c r="D4" s="133"/>
    </row>
    <row r="5" spans="1:7" x14ac:dyDescent="0.2">
      <c r="A5" s="122"/>
      <c r="B5" s="134"/>
      <c r="C5" s="119"/>
      <c r="D5" s="133"/>
    </row>
    <row r="6" spans="1:7" ht="15" x14ac:dyDescent="0.2">
      <c r="A6" s="122"/>
      <c r="B6" s="125" t="s">
        <v>72</v>
      </c>
      <c r="C6" s="119"/>
      <c r="D6" s="135">
        <f>+SUM(C7:C8)</f>
        <v>455707.65</v>
      </c>
    </row>
    <row r="7" spans="1:7" ht="13.15" customHeight="1" x14ac:dyDescent="0.2">
      <c r="A7" s="122"/>
      <c r="B7" s="134" t="s">
        <v>362</v>
      </c>
      <c r="C7" s="119">
        <v>432495.64</v>
      </c>
      <c r="D7" s="133"/>
    </row>
    <row r="8" spans="1:7" x14ac:dyDescent="0.2">
      <c r="A8" s="122"/>
      <c r="B8" s="134" t="s">
        <v>363</v>
      </c>
      <c r="C8" s="119">
        <v>23212.01</v>
      </c>
      <c r="D8" s="133"/>
    </row>
    <row r="9" spans="1:7" x14ac:dyDescent="0.2">
      <c r="A9" s="122"/>
      <c r="B9" s="134"/>
      <c r="C9" s="119"/>
      <c r="D9" s="133"/>
    </row>
    <row r="10" spans="1:7" ht="15" x14ac:dyDescent="0.2">
      <c r="A10" s="122"/>
      <c r="B10" s="125" t="s">
        <v>75</v>
      </c>
      <c r="C10" s="119"/>
      <c r="D10" s="136">
        <f>+SUM(C11:C12)</f>
        <v>46080.88</v>
      </c>
      <c r="F10" s="115"/>
      <c r="G10" s="115"/>
    </row>
    <row r="11" spans="1:7" ht="13.15" customHeight="1" x14ac:dyDescent="0.2">
      <c r="A11" s="122"/>
      <c r="B11" s="134" t="s">
        <v>364</v>
      </c>
      <c r="C11" s="119">
        <v>46080.88</v>
      </c>
      <c r="D11" s="133"/>
    </row>
    <row r="12" spans="1:7" x14ac:dyDescent="0.2">
      <c r="A12" s="122"/>
      <c r="B12" s="134"/>
      <c r="C12" s="119"/>
      <c r="D12" s="133"/>
    </row>
    <row r="13" spans="1:7" ht="15" x14ac:dyDescent="0.2">
      <c r="A13" s="122"/>
      <c r="B13" s="125" t="s">
        <v>13</v>
      </c>
      <c r="C13" s="126"/>
      <c r="D13" s="135">
        <f>+SUM(C14:C15)</f>
        <v>23298.21</v>
      </c>
    </row>
    <row r="14" spans="1:7" s="116" customFormat="1" x14ac:dyDescent="0.2">
      <c r="A14" s="122"/>
      <c r="B14" s="137" t="s">
        <v>365</v>
      </c>
      <c r="C14" s="118">
        <v>23298.21</v>
      </c>
      <c r="D14" s="133"/>
      <c r="E14" s="127"/>
    </row>
    <row r="15" spans="1:7" s="116" customFormat="1" x14ac:dyDescent="0.2">
      <c r="A15" s="122"/>
      <c r="B15" s="139"/>
      <c r="C15" s="118"/>
      <c r="D15" s="133"/>
    </row>
    <row r="16" spans="1:7" s="116" customFormat="1" ht="15" x14ac:dyDescent="0.2">
      <c r="A16" s="122"/>
      <c r="B16" s="125" t="s">
        <v>85</v>
      </c>
      <c r="C16" s="118"/>
      <c r="D16" s="135">
        <f>+SUM(C17)</f>
        <v>20000</v>
      </c>
    </row>
    <row r="17" spans="1:6" s="116" customFormat="1" x14ac:dyDescent="0.2">
      <c r="A17" s="122"/>
      <c r="B17" s="137" t="s">
        <v>366</v>
      </c>
      <c r="C17" s="118">
        <v>20000</v>
      </c>
      <c r="D17" s="133"/>
    </row>
    <row r="18" spans="1:6" s="116" customFormat="1" x14ac:dyDescent="0.2">
      <c r="A18" s="122"/>
      <c r="B18" s="139"/>
      <c r="C18" s="118"/>
      <c r="D18" s="133"/>
    </row>
    <row r="19" spans="1:6" ht="15" x14ac:dyDescent="0.2">
      <c r="A19" s="122"/>
      <c r="B19" s="125" t="s">
        <v>367</v>
      </c>
      <c r="C19" s="126"/>
      <c r="D19" s="138">
        <f>SUM(C20:C21)</f>
        <v>45600</v>
      </c>
      <c r="F19" s="129"/>
    </row>
    <row r="20" spans="1:6" x14ac:dyDescent="0.2">
      <c r="A20" s="122"/>
      <c r="B20" s="142" t="s">
        <v>368</v>
      </c>
      <c r="C20" s="119">
        <v>45600</v>
      </c>
      <c r="D20" s="133"/>
    </row>
    <row r="21" spans="1:6" x14ac:dyDescent="0.2">
      <c r="A21" s="122"/>
      <c r="B21" s="134"/>
      <c r="C21" s="119"/>
      <c r="D21" s="133"/>
    </row>
    <row r="22" spans="1:6" x14ac:dyDescent="0.2">
      <c r="A22" s="149"/>
      <c r="B22" s="141"/>
      <c r="C22" s="124"/>
      <c r="D22" s="133"/>
    </row>
    <row r="23" spans="1:6" ht="15" x14ac:dyDescent="0.2">
      <c r="B23" s="125" t="s">
        <v>74</v>
      </c>
      <c r="C23" s="119"/>
      <c r="D23" s="133">
        <f>+SUM(C23:C24)</f>
        <v>-1940</v>
      </c>
    </row>
    <row r="24" spans="1:6" x14ac:dyDescent="0.2">
      <c r="B24" s="140" t="s">
        <v>396</v>
      </c>
      <c r="C24" s="119">
        <v>-1940</v>
      </c>
      <c r="D24" s="133"/>
    </row>
    <row r="25" spans="1:6" x14ac:dyDescent="0.2">
      <c r="B25" s="142"/>
      <c r="C25" s="119"/>
      <c r="D25" s="133"/>
    </row>
    <row r="26" spans="1:6" ht="15" x14ac:dyDescent="0.2">
      <c r="A26" s="122"/>
      <c r="B26" s="125" t="s">
        <v>369</v>
      </c>
      <c r="C26" s="126"/>
      <c r="D26" s="135">
        <f>+C27</f>
        <v>107500</v>
      </c>
    </row>
    <row r="27" spans="1:6" x14ac:dyDescent="0.2">
      <c r="A27" s="122"/>
      <c r="B27" s="198" t="s">
        <v>370</v>
      </c>
      <c r="C27" s="124">
        <v>107500</v>
      </c>
      <c r="D27" s="133"/>
    </row>
    <row r="28" spans="1:6" x14ac:dyDescent="0.2">
      <c r="A28" s="122"/>
      <c r="B28" s="198"/>
      <c r="C28" s="124"/>
      <c r="D28" s="133"/>
    </row>
    <row r="29" spans="1:6" ht="15" x14ac:dyDescent="0.2">
      <c r="B29" s="125" t="s">
        <v>373</v>
      </c>
      <c r="C29" s="119"/>
      <c r="D29" s="135">
        <f>+C30</f>
        <v>-3281.25</v>
      </c>
      <c r="E29" s="127"/>
    </row>
    <row r="30" spans="1:6" x14ac:dyDescent="0.2">
      <c r="A30" s="122"/>
      <c r="B30" s="198" t="s">
        <v>374</v>
      </c>
      <c r="C30" s="124">
        <v>-3281.25</v>
      </c>
      <c r="D30" s="133"/>
    </row>
    <row r="31" spans="1:6" x14ac:dyDescent="0.2">
      <c r="A31" s="122"/>
      <c r="B31" s="141"/>
      <c r="C31" s="124"/>
      <c r="D31" s="135"/>
    </row>
    <row r="32" spans="1:6" ht="15" x14ac:dyDescent="0.2">
      <c r="A32" s="149"/>
      <c r="B32" s="125" t="s">
        <v>371</v>
      </c>
      <c r="C32" s="124"/>
      <c r="D32" s="135">
        <f>+SUM(C32:C33)</f>
        <v>238957.14</v>
      </c>
      <c r="E32" s="127"/>
    </row>
    <row r="33" spans="1:6" x14ac:dyDescent="0.2">
      <c r="A33" s="149"/>
      <c r="B33" s="198" t="s">
        <v>372</v>
      </c>
      <c r="C33" s="124">
        <v>238957.14</v>
      </c>
      <c r="D33" s="133"/>
      <c r="E33" s="127"/>
    </row>
    <row r="34" spans="1:6" x14ac:dyDescent="0.2">
      <c r="B34" s="142"/>
      <c r="C34" s="119"/>
      <c r="D34" s="133"/>
      <c r="E34" s="131"/>
    </row>
    <row r="35" spans="1:6" x14ac:dyDescent="0.2">
      <c r="B35" s="140"/>
      <c r="C35" s="119"/>
      <c r="D35" s="133"/>
    </row>
    <row r="36" spans="1:6" ht="15" x14ac:dyDescent="0.2">
      <c r="B36" s="125" t="s">
        <v>11</v>
      </c>
      <c r="C36" s="119"/>
      <c r="D36" s="135">
        <f>+SUM(C37:C37)</f>
        <v>742731.99</v>
      </c>
      <c r="F36" s="128"/>
    </row>
    <row r="37" spans="1:6" x14ac:dyDescent="0.2">
      <c r="B37" s="142" t="s">
        <v>375</v>
      </c>
      <c r="C37" s="119">
        <v>742731.99</v>
      </c>
      <c r="D37" s="133"/>
    </row>
    <row r="38" spans="1:6" x14ac:dyDescent="0.2">
      <c r="B38" s="140"/>
      <c r="C38" s="119"/>
      <c r="D38" s="133"/>
    </row>
    <row r="39" spans="1:6" ht="15" x14ac:dyDescent="0.2">
      <c r="B39" s="125" t="s">
        <v>82</v>
      </c>
      <c r="C39" s="119"/>
      <c r="D39" s="135">
        <f>+SUM(C40:C43)</f>
        <v>112286.69</v>
      </c>
      <c r="F39" s="128"/>
    </row>
    <row r="40" spans="1:6" x14ac:dyDescent="0.2">
      <c r="B40" s="140" t="s">
        <v>376</v>
      </c>
      <c r="C40" s="119">
        <v>52571.59</v>
      </c>
      <c r="D40" s="133"/>
    </row>
    <row r="41" spans="1:6" x14ac:dyDescent="0.2">
      <c r="B41" s="140" t="s">
        <v>377</v>
      </c>
      <c r="C41" s="119">
        <v>9230</v>
      </c>
      <c r="D41" s="133"/>
    </row>
    <row r="42" spans="1:6" x14ac:dyDescent="0.2">
      <c r="B42" s="140" t="s">
        <v>378</v>
      </c>
      <c r="C42" s="119">
        <v>24428.27</v>
      </c>
      <c r="D42" s="133"/>
    </row>
    <row r="43" spans="1:6" x14ac:dyDescent="0.2">
      <c r="B43" s="140" t="s">
        <v>379</v>
      </c>
      <c r="C43" s="119">
        <v>26056.83</v>
      </c>
      <c r="D43" s="133"/>
    </row>
    <row r="44" spans="1:6" x14ac:dyDescent="0.2">
      <c r="B44" s="140"/>
      <c r="C44" s="119"/>
      <c r="D44" s="133"/>
    </row>
    <row r="45" spans="1:6" x14ac:dyDescent="0.2">
      <c r="B45" s="140"/>
      <c r="C45" s="119"/>
      <c r="D45" s="133"/>
    </row>
    <row r="46" spans="1:6" x14ac:dyDescent="0.2">
      <c r="B46" s="143"/>
      <c r="C46" s="144"/>
      <c r="D46" s="145"/>
    </row>
  </sheetData>
  <sortState xmlns:xlrd2="http://schemas.microsoft.com/office/spreadsheetml/2017/richdata2" ref="B166:C176">
    <sortCondition descending="1" ref="C166:C176"/>
  </sortState>
  <mergeCells count="2"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workbookViewId="0">
      <selection activeCell="C30" sqref="C30"/>
    </sheetView>
  </sheetViews>
  <sheetFormatPr baseColWidth="10" defaultRowHeight="12.75" x14ac:dyDescent="0.2"/>
  <cols>
    <col min="1" max="1" width="56.28515625" bestFit="1" customWidth="1"/>
    <col min="2" max="5" width="13.7109375" customWidth="1"/>
    <col min="6" max="256" width="8.85546875" customWidth="1"/>
    <col min="257" max="261" width="13.7109375" customWidth="1"/>
    <col min="262" max="512" width="8.85546875" customWidth="1"/>
    <col min="513" max="517" width="13.7109375" customWidth="1"/>
    <col min="518" max="768" width="8.85546875" customWidth="1"/>
    <col min="769" max="773" width="13.7109375" customWidth="1"/>
    <col min="774" max="1024" width="8.85546875" customWidth="1"/>
    <col min="1025" max="1029" width="13.7109375" customWidth="1"/>
    <col min="1030" max="1280" width="8.85546875" customWidth="1"/>
    <col min="1281" max="1285" width="13.7109375" customWidth="1"/>
    <col min="1286" max="1536" width="8.85546875" customWidth="1"/>
    <col min="1537" max="1541" width="13.7109375" customWidth="1"/>
    <col min="1542" max="1792" width="8.85546875" customWidth="1"/>
    <col min="1793" max="1797" width="13.7109375" customWidth="1"/>
    <col min="1798" max="2048" width="8.85546875" customWidth="1"/>
    <col min="2049" max="2053" width="13.7109375" customWidth="1"/>
    <col min="2054" max="2304" width="8.85546875" customWidth="1"/>
    <col min="2305" max="2309" width="13.7109375" customWidth="1"/>
    <col min="2310" max="2560" width="8.85546875" customWidth="1"/>
    <col min="2561" max="2565" width="13.7109375" customWidth="1"/>
    <col min="2566" max="2816" width="8.85546875" customWidth="1"/>
    <col min="2817" max="2821" width="13.7109375" customWidth="1"/>
    <col min="2822" max="3072" width="8.85546875" customWidth="1"/>
    <col min="3073" max="3077" width="13.7109375" customWidth="1"/>
    <col min="3078" max="3328" width="8.85546875" customWidth="1"/>
    <col min="3329" max="3333" width="13.7109375" customWidth="1"/>
    <col min="3334" max="3584" width="8.85546875" customWidth="1"/>
    <col min="3585" max="3589" width="13.7109375" customWidth="1"/>
    <col min="3590" max="3840" width="8.85546875" customWidth="1"/>
    <col min="3841" max="3845" width="13.7109375" customWidth="1"/>
    <col min="3846" max="4096" width="8.85546875" customWidth="1"/>
    <col min="4097" max="4101" width="13.7109375" customWidth="1"/>
    <col min="4102" max="4352" width="8.85546875" customWidth="1"/>
    <col min="4353" max="4357" width="13.7109375" customWidth="1"/>
    <col min="4358" max="4608" width="8.85546875" customWidth="1"/>
    <col min="4609" max="4613" width="13.7109375" customWidth="1"/>
    <col min="4614" max="4864" width="8.85546875" customWidth="1"/>
    <col min="4865" max="4869" width="13.7109375" customWidth="1"/>
    <col min="4870" max="5120" width="8.85546875" customWidth="1"/>
    <col min="5121" max="5125" width="13.7109375" customWidth="1"/>
    <col min="5126" max="5376" width="8.85546875" customWidth="1"/>
    <col min="5377" max="5381" width="13.7109375" customWidth="1"/>
    <col min="5382" max="5632" width="8.85546875" customWidth="1"/>
    <col min="5633" max="5637" width="13.7109375" customWidth="1"/>
    <col min="5638" max="5888" width="8.85546875" customWidth="1"/>
    <col min="5889" max="5893" width="13.7109375" customWidth="1"/>
    <col min="5894" max="6144" width="8.85546875" customWidth="1"/>
    <col min="6145" max="6149" width="13.7109375" customWidth="1"/>
    <col min="6150" max="6400" width="8.85546875" customWidth="1"/>
    <col min="6401" max="6405" width="13.7109375" customWidth="1"/>
    <col min="6406" max="6656" width="8.85546875" customWidth="1"/>
    <col min="6657" max="6661" width="13.7109375" customWidth="1"/>
    <col min="6662" max="6912" width="8.85546875" customWidth="1"/>
    <col min="6913" max="6917" width="13.7109375" customWidth="1"/>
    <col min="6918" max="7168" width="8.85546875" customWidth="1"/>
    <col min="7169" max="7173" width="13.7109375" customWidth="1"/>
    <col min="7174" max="7424" width="8.85546875" customWidth="1"/>
    <col min="7425" max="7429" width="13.7109375" customWidth="1"/>
    <col min="7430" max="7680" width="8.85546875" customWidth="1"/>
    <col min="7681" max="7685" width="13.7109375" customWidth="1"/>
    <col min="7686" max="7936" width="8.85546875" customWidth="1"/>
    <col min="7937" max="7941" width="13.7109375" customWidth="1"/>
    <col min="7942" max="8192" width="8.85546875" customWidth="1"/>
    <col min="8193" max="8197" width="13.7109375" customWidth="1"/>
    <col min="8198" max="8448" width="8.85546875" customWidth="1"/>
    <col min="8449" max="8453" width="13.7109375" customWidth="1"/>
    <col min="8454" max="8704" width="8.85546875" customWidth="1"/>
    <col min="8705" max="8709" width="13.7109375" customWidth="1"/>
    <col min="8710" max="8960" width="8.85546875" customWidth="1"/>
    <col min="8961" max="8965" width="13.7109375" customWidth="1"/>
    <col min="8966" max="9216" width="8.85546875" customWidth="1"/>
    <col min="9217" max="9221" width="13.7109375" customWidth="1"/>
    <col min="9222" max="9472" width="8.85546875" customWidth="1"/>
    <col min="9473" max="9477" width="13.7109375" customWidth="1"/>
    <col min="9478" max="9728" width="8.85546875" customWidth="1"/>
    <col min="9729" max="9733" width="13.7109375" customWidth="1"/>
    <col min="9734" max="9984" width="8.85546875" customWidth="1"/>
    <col min="9985" max="9989" width="13.7109375" customWidth="1"/>
    <col min="9990" max="10240" width="8.85546875" customWidth="1"/>
    <col min="10241" max="10245" width="13.7109375" customWidth="1"/>
    <col min="10246" max="10496" width="8.85546875" customWidth="1"/>
    <col min="10497" max="10501" width="13.7109375" customWidth="1"/>
    <col min="10502" max="10752" width="8.85546875" customWidth="1"/>
    <col min="10753" max="10757" width="13.7109375" customWidth="1"/>
    <col min="10758" max="11008" width="8.85546875" customWidth="1"/>
    <col min="11009" max="11013" width="13.7109375" customWidth="1"/>
    <col min="11014" max="11264" width="8.85546875" customWidth="1"/>
    <col min="11265" max="11269" width="13.7109375" customWidth="1"/>
    <col min="11270" max="11520" width="8.85546875" customWidth="1"/>
    <col min="11521" max="11525" width="13.7109375" customWidth="1"/>
    <col min="11526" max="11776" width="8.85546875" customWidth="1"/>
    <col min="11777" max="11781" width="13.7109375" customWidth="1"/>
    <col min="11782" max="12032" width="8.85546875" customWidth="1"/>
    <col min="12033" max="12037" width="13.7109375" customWidth="1"/>
    <col min="12038" max="12288" width="8.85546875" customWidth="1"/>
    <col min="12289" max="12293" width="13.7109375" customWidth="1"/>
    <col min="12294" max="12544" width="8.85546875" customWidth="1"/>
    <col min="12545" max="12549" width="13.7109375" customWidth="1"/>
    <col min="12550" max="12800" width="8.85546875" customWidth="1"/>
    <col min="12801" max="12805" width="13.7109375" customWidth="1"/>
    <col min="12806" max="13056" width="8.85546875" customWidth="1"/>
    <col min="13057" max="13061" width="13.7109375" customWidth="1"/>
    <col min="13062" max="13312" width="8.85546875" customWidth="1"/>
    <col min="13313" max="13317" width="13.7109375" customWidth="1"/>
    <col min="13318" max="13568" width="8.85546875" customWidth="1"/>
    <col min="13569" max="13573" width="13.7109375" customWidth="1"/>
    <col min="13574" max="13824" width="8.85546875" customWidth="1"/>
    <col min="13825" max="13829" width="13.7109375" customWidth="1"/>
    <col min="13830" max="14080" width="8.85546875" customWidth="1"/>
    <col min="14081" max="14085" width="13.7109375" customWidth="1"/>
    <col min="14086" max="14336" width="8.85546875" customWidth="1"/>
    <col min="14337" max="14341" width="13.7109375" customWidth="1"/>
    <col min="14342" max="14592" width="8.85546875" customWidth="1"/>
    <col min="14593" max="14597" width="13.7109375" customWidth="1"/>
    <col min="14598" max="14848" width="8.85546875" customWidth="1"/>
    <col min="14849" max="14853" width="13.7109375" customWidth="1"/>
    <col min="14854" max="15104" width="8.85546875" customWidth="1"/>
    <col min="15105" max="15109" width="13.7109375" customWidth="1"/>
    <col min="15110" max="15360" width="8.85546875" customWidth="1"/>
    <col min="15361" max="15365" width="13.7109375" customWidth="1"/>
    <col min="15366" max="15616" width="8.85546875" customWidth="1"/>
    <col min="15617" max="15621" width="13.7109375" customWidth="1"/>
    <col min="15622" max="15872" width="8.85546875" customWidth="1"/>
    <col min="15873" max="15877" width="13.7109375" customWidth="1"/>
    <col min="15878" max="16128" width="8.85546875" customWidth="1"/>
    <col min="16129" max="16133" width="13.7109375" customWidth="1"/>
    <col min="16134" max="16384" width="8.85546875" customWidth="1"/>
  </cols>
  <sheetData>
    <row r="1" spans="1:5" ht="24" customHeight="1" x14ac:dyDescent="0.2">
      <c r="A1" s="150" t="s">
        <v>0</v>
      </c>
      <c r="C1" s="151" t="s">
        <v>76</v>
      </c>
      <c r="E1" s="152" t="s">
        <v>1</v>
      </c>
    </row>
    <row r="2" spans="1:5" ht="24" customHeight="1" x14ac:dyDescent="0.2">
      <c r="A2" s="151" t="s">
        <v>36</v>
      </c>
      <c r="E2" s="152" t="s">
        <v>77</v>
      </c>
    </row>
    <row r="3" spans="1:5" ht="12" customHeight="1" x14ac:dyDescent="0.2">
      <c r="A3" s="3"/>
      <c r="B3" s="3"/>
      <c r="C3" s="3"/>
      <c r="D3" s="3"/>
      <c r="E3" s="3"/>
    </row>
    <row r="4" spans="1:5" ht="22.15" customHeight="1" x14ac:dyDescent="0.2">
      <c r="A4" s="153"/>
      <c r="B4" s="157" t="s">
        <v>28</v>
      </c>
      <c r="C4" s="158" t="s">
        <v>29</v>
      </c>
      <c r="D4" s="157" t="s">
        <v>30</v>
      </c>
      <c r="E4" s="158" t="s">
        <v>29</v>
      </c>
    </row>
    <row r="5" spans="1:5" ht="12" customHeight="1" x14ac:dyDescent="0.2">
      <c r="A5" s="3"/>
      <c r="B5" s="3"/>
      <c r="C5" s="3"/>
      <c r="D5" s="3"/>
      <c r="E5" s="3"/>
    </row>
    <row r="6" spans="1:5" ht="19.899999999999999" customHeight="1" x14ac:dyDescent="0.2">
      <c r="A6" s="159" t="s">
        <v>31</v>
      </c>
      <c r="B6" s="153"/>
      <c r="C6" s="153"/>
      <c r="D6" s="153"/>
      <c r="E6" s="153"/>
    </row>
    <row r="7" spans="1:5" ht="19.899999999999999" customHeight="1" x14ac:dyDescent="0.2">
      <c r="A7" s="153" t="s">
        <v>3</v>
      </c>
    </row>
    <row r="8" spans="1:5" ht="19.899999999999999" customHeight="1" x14ac:dyDescent="0.2">
      <c r="A8" s="154" t="s">
        <v>98</v>
      </c>
    </row>
    <row r="9" spans="1:5" ht="19.899999999999999" customHeight="1" x14ac:dyDescent="0.2">
      <c r="A9" s="153" t="s">
        <v>99</v>
      </c>
    </row>
    <row r="10" spans="1:5" ht="19.899999999999999" customHeight="1" x14ac:dyDescent="0.2">
      <c r="A10" s="153" t="s">
        <v>100</v>
      </c>
      <c r="B10" s="155">
        <v>0</v>
      </c>
      <c r="C10" s="155">
        <v>0</v>
      </c>
      <c r="D10" s="155">
        <v>495000</v>
      </c>
      <c r="E10" s="155">
        <v>100</v>
      </c>
    </row>
    <row r="11" spans="1:5" ht="12" customHeight="1" x14ac:dyDescent="0.2">
      <c r="A11" s="3"/>
      <c r="B11" s="3"/>
      <c r="C11" s="3"/>
      <c r="D11" s="3"/>
    </row>
    <row r="12" spans="1:5" ht="19.899999999999999" customHeight="1" x14ac:dyDescent="0.2">
      <c r="A12" s="153" t="s">
        <v>101</v>
      </c>
      <c r="B12" s="155">
        <v>0</v>
      </c>
      <c r="C12" s="155">
        <v>0</v>
      </c>
      <c r="D12" s="155">
        <v>495000</v>
      </c>
      <c r="E12" s="155">
        <v>100</v>
      </c>
    </row>
    <row r="13" spans="1:5" ht="19.899999999999999" customHeight="1" x14ac:dyDescent="0.2">
      <c r="A13" s="153" t="s">
        <v>3</v>
      </c>
    </row>
    <row r="14" spans="1:5" ht="12" customHeight="1" x14ac:dyDescent="0.2">
      <c r="A14" s="3"/>
      <c r="B14" s="3"/>
      <c r="C14" s="3"/>
      <c r="D14" s="3"/>
    </row>
    <row r="15" spans="1:5" ht="19.899999999999999" customHeight="1" x14ac:dyDescent="0.2">
      <c r="A15" s="153" t="s">
        <v>101</v>
      </c>
      <c r="B15" s="155">
        <v>0</v>
      </c>
      <c r="C15" s="155">
        <v>0</v>
      </c>
      <c r="D15" s="155">
        <v>495000</v>
      </c>
      <c r="E15" s="155">
        <v>100</v>
      </c>
    </row>
    <row r="16" spans="1:5" ht="19.899999999999999" customHeight="1" x14ac:dyDescent="0.2">
      <c r="A16" s="153" t="s">
        <v>3</v>
      </c>
    </row>
    <row r="17" spans="1:5" ht="12" customHeight="1" x14ac:dyDescent="0.2">
      <c r="A17" s="3"/>
      <c r="B17" s="3"/>
      <c r="C17" s="3"/>
      <c r="D17" s="3"/>
    </row>
    <row r="18" spans="1:5" ht="19.899999999999999" customHeight="1" x14ac:dyDescent="0.2">
      <c r="A18" s="159" t="s">
        <v>32</v>
      </c>
      <c r="B18" s="155">
        <v>0</v>
      </c>
      <c r="C18" s="155">
        <v>0</v>
      </c>
      <c r="D18" s="155">
        <v>495000</v>
      </c>
      <c r="E18" s="155">
        <v>100</v>
      </c>
    </row>
    <row r="19" spans="1:5" ht="19.899999999999999" customHeight="1" x14ac:dyDescent="0.2">
      <c r="A19" s="153" t="s">
        <v>3</v>
      </c>
    </row>
    <row r="20" spans="1:5" ht="19.899999999999999" customHeight="1" x14ac:dyDescent="0.2">
      <c r="A20" s="159" t="s">
        <v>33</v>
      </c>
      <c r="B20" s="153"/>
      <c r="C20" s="153"/>
      <c r="D20" s="153"/>
      <c r="E20" s="153"/>
    </row>
    <row r="21" spans="1:5" ht="19.899999999999999" customHeight="1" x14ac:dyDescent="0.2">
      <c r="A21" s="153" t="s">
        <v>3</v>
      </c>
    </row>
    <row r="22" spans="1:5" ht="19.899999999999999" customHeight="1" x14ac:dyDescent="0.2">
      <c r="A22" s="154" t="s">
        <v>102</v>
      </c>
    </row>
    <row r="23" spans="1:5" ht="19.899999999999999" customHeight="1" x14ac:dyDescent="0.2">
      <c r="A23" s="153" t="s">
        <v>103</v>
      </c>
      <c r="B23" s="155">
        <v>91000</v>
      </c>
      <c r="C23" s="155">
        <v>0</v>
      </c>
      <c r="D23" s="155">
        <v>450989.22</v>
      </c>
      <c r="E23" s="155">
        <v>91.11</v>
      </c>
    </row>
    <row r="24" spans="1:5" ht="19.899999999999999" customHeight="1" x14ac:dyDescent="0.2">
      <c r="A24" s="153" t="s">
        <v>104</v>
      </c>
      <c r="B24" s="155">
        <v>9230</v>
      </c>
      <c r="C24" s="155">
        <v>0</v>
      </c>
      <c r="D24" s="155">
        <v>9230</v>
      </c>
      <c r="E24" s="155">
        <v>1.86</v>
      </c>
    </row>
    <row r="25" spans="1:5" ht="19.899999999999999" customHeight="1" x14ac:dyDescent="0.2">
      <c r="A25" s="153" t="s">
        <v>105</v>
      </c>
      <c r="B25" s="155">
        <v>1140</v>
      </c>
      <c r="C25" s="155">
        <v>0</v>
      </c>
      <c r="D25" s="155">
        <v>1940</v>
      </c>
      <c r="E25" s="155">
        <v>0.39</v>
      </c>
    </row>
    <row r="26" spans="1:5" ht="19.899999999999999" customHeight="1" x14ac:dyDescent="0.2">
      <c r="A26" s="153" t="s">
        <v>106</v>
      </c>
      <c r="B26" s="155">
        <v>1343.75</v>
      </c>
      <c r="C26" s="155">
        <v>0</v>
      </c>
      <c r="D26" s="155">
        <v>3281.25</v>
      </c>
      <c r="E26" s="155">
        <v>0.66</v>
      </c>
    </row>
    <row r="27" spans="1:5" ht="19.899999999999999" customHeight="1" x14ac:dyDescent="0.2">
      <c r="A27" s="153" t="s">
        <v>107</v>
      </c>
      <c r="B27" s="155">
        <v>10657.77</v>
      </c>
      <c r="C27" s="155">
        <v>0</v>
      </c>
      <c r="D27" s="155">
        <v>13578.7</v>
      </c>
      <c r="E27" s="155">
        <v>2.74</v>
      </c>
    </row>
    <row r="28" spans="1:5" ht="19.899999999999999" customHeight="1" x14ac:dyDescent="0.2">
      <c r="A28" s="153" t="s">
        <v>108</v>
      </c>
      <c r="B28" s="155">
        <v>0</v>
      </c>
      <c r="C28" s="155">
        <v>0</v>
      </c>
      <c r="D28" s="155">
        <v>10923.12</v>
      </c>
      <c r="E28" s="155">
        <v>2.21</v>
      </c>
    </row>
    <row r="29" spans="1:5" ht="12" customHeight="1" x14ac:dyDescent="0.2">
      <c r="A29" s="3"/>
      <c r="B29" s="3"/>
      <c r="C29" s="3"/>
      <c r="D29" s="3"/>
    </row>
    <row r="30" spans="1:5" ht="19.899999999999999" customHeight="1" x14ac:dyDescent="0.2">
      <c r="A30" s="153" t="s">
        <v>109</v>
      </c>
      <c r="B30" s="155">
        <v>113371.52</v>
      </c>
      <c r="C30" s="155">
        <v>0</v>
      </c>
      <c r="D30" s="155">
        <v>468096.05</v>
      </c>
      <c r="E30" s="155">
        <v>94.56</v>
      </c>
    </row>
    <row r="31" spans="1:5" ht="19.899999999999999" customHeight="1" x14ac:dyDescent="0.2">
      <c r="A31" s="153" t="s">
        <v>3</v>
      </c>
    </row>
    <row r="32" spans="1:5" ht="12" customHeight="1" x14ac:dyDescent="0.2">
      <c r="A32" s="3"/>
      <c r="B32" s="3"/>
      <c r="C32" s="3"/>
      <c r="D32" s="3"/>
    </row>
    <row r="33" spans="1:5" ht="19.899999999999999" customHeight="1" x14ac:dyDescent="0.2">
      <c r="A33" s="159" t="s">
        <v>34</v>
      </c>
      <c r="B33" s="155">
        <v>113371.52</v>
      </c>
      <c r="C33" s="155">
        <v>0</v>
      </c>
      <c r="D33" s="155">
        <v>468096.05</v>
      </c>
      <c r="E33" s="155">
        <v>94.56</v>
      </c>
    </row>
    <row r="34" spans="1:5" ht="19.899999999999999" customHeight="1" x14ac:dyDescent="0.2">
      <c r="A34" s="153" t="s">
        <v>3</v>
      </c>
    </row>
    <row r="35" spans="1:5" ht="19.899999999999999" customHeight="1" x14ac:dyDescent="0.2">
      <c r="A35" s="153" t="s">
        <v>3</v>
      </c>
    </row>
    <row r="36" spans="1:5" ht="12" customHeight="1" x14ac:dyDescent="0.2">
      <c r="A36" s="3"/>
      <c r="B36" s="3"/>
      <c r="C36" s="3"/>
      <c r="D36" s="3"/>
    </row>
    <row r="37" spans="1:5" ht="19.899999999999999" customHeight="1" x14ac:dyDescent="0.2">
      <c r="A37" s="159" t="s">
        <v>35</v>
      </c>
      <c r="B37" s="156">
        <v>-113371.52</v>
      </c>
      <c r="C37" s="155">
        <v>0</v>
      </c>
      <c r="D37" s="155">
        <v>26903.95</v>
      </c>
      <c r="E37" s="155">
        <v>5.44</v>
      </c>
    </row>
    <row r="38" spans="1:5" ht="12" customHeight="1" x14ac:dyDescent="0.2">
      <c r="A38" s="3"/>
      <c r="B38" s="3"/>
      <c r="C38" s="3"/>
      <c r="D38" s="3"/>
    </row>
    <row r="39" spans="1:5" ht="19.899999999999999" customHeight="1" x14ac:dyDescent="0.2">
      <c r="A39" s="153" t="s">
        <v>3</v>
      </c>
      <c r="B39" s="160" t="s">
        <v>3</v>
      </c>
      <c r="C39" s="153" t="s">
        <v>3</v>
      </c>
      <c r="D39" s="153" t="s">
        <v>3</v>
      </c>
      <c r="E39" s="153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topLeftCell="A19" workbookViewId="0">
      <selection activeCell="C18" sqref="C18"/>
    </sheetView>
  </sheetViews>
  <sheetFormatPr baseColWidth="10" defaultRowHeight="12.75" x14ac:dyDescent="0.2"/>
  <cols>
    <col min="1" max="8" width="13.7109375" customWidth="1"/>
    <col min="9" max="256" width="8.85546875" customWidth="1"/>
    <col min="257" max="264" width="13.7109375" customWidth="1"/>
    <col min="265" max="512" width="8.85546875" customWidth="1"/>
    <col min="513" max="520" width="13.7109375" customWidth="1"/>
    <col min="521" max="768" width="8.85546875" customWidth="1"/>
    <col min="769" max="776" width="13.7109375" customWidth="1"/>
    <col min="777" max="1024" width="8.85546875" customWidth="1"/>
    <col min="1025" max="1032" width="13.7109375" customWidth="1"/>
    <col min="1033" max="1280" width="8.85546875" customWidth="1"/>
    <col min="1281" max="1288" width="13.7109375" customWidth="1"/>
    <col min="1289" max="1536" width="8.85546875" customWidth="1"/>
    <col min="1537" max="1544" width="13.7109375" customWidth="1"/>
    <col min="1545" max="1792" width="8.85546875" customWidth="1"/>
    <col min="1793" max="1800" width="13.7109375" customWidth="1"/>
    <col min="1801" max="2048" width="8.85546875" customWidth="1"/>
    <col min="2049" max="2056" width="13.7109375" customWidth="1"/>
    <col min="2057" max="2304" width="8.85546875" customWidth="1"/>
    <col min="2305" max="2312" width="13.7109375" customWidth="1"/>
    <col min="2313" max="2560" width="8.85546875" customWidth="1"/>
    <col min="2561" max="2568" width="13.7109375" customWidth="1"/>
    <col min="2569" max="2816" width="8.85546875" customWidth="1"/>
    <col min="2817" max="2824" width="13.7109375" customWidth="1"/>
    <col min="2825" max="3072" width="8.85546875" customWidth="1"/>
    <col min="3073" max="3080" width="13.7109375" customWidth="1"/>
    <col min="3081" max="3328" width="8.85546875" customWidth="1"/>
    <col min="3329" max="3336" width="13.7109375" customWidth="1"/>
    <col min="3337" max="3584" width="8.85546875" customWidth="1"/>
    <col min="3585" max="3592" width="13.7109375" customWidth="1"/>
    <col min="3593" max="3840" width="8.85546875" customWidth="1"/>
    <col min="3841" max="3848" width="13.7109375" customWidth="1"/>
    <col min="3849" max="4096" width="8.85546875" customWidth="1"/>
    <col min="4097" max="4104" width="13.7109375" customWidth="1"/>
    <col min="4105" max="4352" width="8.85546875" customWidth="1"/>
    <col min="4353" max="4360" width="13.7109375" customWidth="1"/>
    <col min="4361" max="4608" width="8.85546875" customWidth="1"/>
    <col min="4609" max="4616" width="13.7109375" customWidth="1"/>
    <col min="4617" max="4864" width="8.85546875" customWidth="1"/>
    <col min="4865" max="4872" width="13.7109375" customWidth="1"/>
    <col min="4873" max="5120" width="8.85546875" customWidth="1"/>
    <col min="5121" max="5128" width="13.7109375" customWidth="1"/>
    <col min="5129" max="5376" width="8.85546875" customWidth="1"/>
    <col min="5377" max="5384" width="13.7109375" customWidth="1"/>
    <col min="5385" max="5632" width="8.85546875" customWidth="1"/>
    <col min="5633" max="5640" width="13.7109375" customWidth="1"/>
    <col min="5641" max="5888" width="8.85546875" customWidth="1"/>
    <col min="5889" max="5896" width="13.7109375" customWidth="1"/>
    <col min="5897" max="6144" width="8.85546875" customWidth="1"/>
    <col min="6145" max="6152" width="13.7109375" customWidth="1"/>
    <col min="6153" max="6400" width="8.85546875" customWidth="1"/>
    <col min="6401" max="6408" width="13.7109375" customWidth="1"/>
    <col min="6409" max="6656" width="8.85546875" customWidth="1"/>
    <col min="6657" max="6664" width="13.7109375" customWidth="1"/>
    <col min="6665" max="6912" width="8.85546875" customWidth="1"/>
    <col min="6913" max="6920" width="13.7109375" customWidth="1"/>
    <col min="6921" max="7168" width="8.85546875" customWidth="1"/>
    <col min="7169" max="7176" width="13.7109375" customWidth="1"/>
    <col min="7177" max="7424" width="8.85546875" customWidth="1"/>
    <col min="7425" max="7432" width="13.7109375" customWidth="1"/>
    <col min="7433" max="7680" width="8.85546875" customWidth="1"/>
    <col min="7681" max="7688" width="13.7109375" customWidth="1"/>
    <col min="7689" max="7936" width="8.85546875" customWidth="1"/>
    <col min="7937" max="7944" width="13.7109375" customWidth="1"/>
    <col min="7945" max="8192" width="8.85546875" customWidth="1"/>
    <col min="8193" max="8200" width="13.7109375" customWidth="1"/>
    <col min="8201" max="8448" width="8.85546875" customWidth="1"/>
    <col min="8449" max="8456" width="13.7109375" customWidth="1"/>
    <col min="8457" max="8704" width="8.85546875" customWidth="1"/>
    <col min="8705" max="8712" width="13.7109375" customWidth="1"/>
    <col min="8713" max="8960" width="8.85546875" customWidth="1"/>
    <col min="8961" max="8968" width="13.7109375" customWidth="1"/>
    <col min="8969" max="9216" width="8.85546875" customWidth="1"/>
    <col min="9217" max="9224" width="13.7109375" customWidth="1"/>
    <col min="9225" max="9472" width="8.85546875" customWidth="1"/>
    <col min="9473" max="9480" width="13.7109375" customWidth="1"/>
    <col min="9481" max="9728" width="8.85546875" customWidth="1"/>
    <col min="9729" max="9736" width="13.7109375" customWidth="1"/>
    <col min="9737" max="9984" width="8.85546875" customWidth="1"/>
    <col min="9985" max="9992" width="13.7109375" customWidth="1"/>
    <col min="9993" max="10240" width="8.85546875" customWidth="1"/>
    <col min="10241" max="10248" width="13.7109375" customWidth="1"/>
    <col min="10249" max="10496" width="8.85546875" customWidth="1"/>
    <col min="10497" max="10504" width="13.7109375" customWidth="1"/>
    <col min="10505" max="10752" width="8.85546875" customWidth="1"/>
    <col min="10753" max="10760" width="13.7109375" customWidth="1"/>
    <col min="10761" max="11008" width="8.85546875" customWidth="1"/>
    <col min="11009" max="11016" width="13.7109375" customWidth="1"/>
    <col min="11017" max="11264" width="8.85546875" customWidth="1"/>
    <col min="11265" max="11272" width="13.7109375" customWidth="1"/>
    <col min="11273" max="11520" width="8.85546875" customWidth="1"/>
    <col min="11521" max="11528" width="13.7109375" customWidth="1"/>
    <col min="11529" max="11776" width="8.85546875" customWidth="1"/>
    <col min="11777" max="11784" width="13.7109375" customWidth="1"/>
    <col min="11785" max="12032" width="8.85546875" customWidth="1"/>
    <col min="12033" max="12040" width="13.7109375" customWidth="1"/>
    <col min="12041" max="12288" width="8.85546875" customWidth="1"/>
    <col min="12289" max="12296" width="13.7109375" customWidth="1"/>
    <col min="12297" max="12544" width="8.85546875" customWidth="1"/>
    <col min="12545" max="12552" width="13.7109375" customWidth="1"/>
    <col min="12553" max="12800" width="8.85546875" customWidth="1"/>
    <col min="12801" max="12808" width="13.7109375" customWidth="1"/>
    <col min="12809" max="13056" width="8.85546875" customWidth="1"/>
    <col min="13057" max="13064" width="13.7109375" customWidth="1"/>
    <col min="13065" max="13312" width="8.85546875" customWidth="1"/>
    <col min="13313" max="13320" width="13.7109375" customWidth="1"/>
    <col min="13321" max="13568" width="8.85546875" customWidth="1"/>
    <col min="13569" max="13576" width="13.7109375" customWidth="1"/>
    <col min="13577" max="13824" width="8.85546875" customWidth="1"/>
    <col min="13825" max="13832" width="13.7109375" customWidth="1"/>
    <col min="13833" max="14080" width="8.85546875" customWidth="1"/>
    <col min="14081" max="14088" width="13.7109375" customWidth="1"/>
    <col min="14089" max="14336" width="8.85546875" customWidth="1"/>
    <col min="14337" max="14344" width="13.7109375" customWidth="1"/>
    <col min="14345" max="14592" width="8.85546875" customWidth="1"/>
    <col min="14593" max="14600" width="13.7109375" customWidth="1"/>
    <col min="14601" max="14848" width="8.85546875" customWidth="1"/>
    <col min="14849" max="14856" width="13.7109375" customWidth="1"/>
    <col min="14857" max="15104" width="8.85546875" customWidth="1"/>
    <col min="15105" max="15112" width="13.7109375" customWidth="1"/>
    <col min="15113" max="15360" width="8.85546875" customWidth="1"/>
    <col min="15361" max="15368" width="13.7109375" customWidth="1"/>
    <col min="15369" max="15616" width="8.85546875" customWidth="1"/>
    <col min="15617" max="15624" width="13.7109375" customWidth="1"/>
    <col min="15625" max="15872" width="8.85546875" customWidth="1"/>
    <col min="15873" max="15880" width="13.7109375" customWidth="1"/>
    <col min="15881" max="16128" width="8.85546875" customWidth="1"/>
    <col min="16129" max="16136" width="13.7109375" customWidth="1"/>
    <col min="16137" max="16384" width="8.85546875" customWidth="1"/>
  </cols>
  <sheetData>
    <row r="1" spans="1:8" ht="24" customHeight="1" x14ac:dyDescent="0.2">
      <c r="A1" s="1" t="s">
        <v>0</v>
      </c>
      <c r="D1" s="2" t="s">
        <v>76</v>
      </c>
      <c r="H1" s="5" t="s">
        <v>1</v>
      </c>
    </row>
    <row r="2" spans="1:8" ht="24" customHeight="1" x14ac:dyDescent="0.2">
      <c r="A2" s="2" t="s">
        <v>70</v>
      </c>
      <c r="H2" s="5" t="s">
        <v>77</v>
      </c>
    </row>
    <row r="3" spans="1:8" ht="24" customHeight="1" x14ac:dyDescent="0.2">
      <c r="A3" s="2" t="s">
        <v>60</v>
      </c>
    </row>
    <row r="4" spans="1:8" ht="12" customHeight="1" x14ac:dyDescent="0.2">
      <c r="A4" s="3"/>
      <c r="B4" s="3"/>
      <c r="C4" s="3"/>
      <c r="D4" s="3"/>
      <c r="E4" s="3"/>
      <c r="F4" s="3"/>
      <c r="G4" s="3"/>
      <c r="H4" s="3"/>
    </row>
    <row r="5" spans="1:8" ht="18" customHeight="1" x14ac:dyDescent="0.2">
      <c r="A5" s="97" t="s">
        <v>61</v>
      </c>
      <c r="B5" s="97" t="s">
        <v>62</v>
      </c>
      <c r="C5" s="98" t="s">
        <v>63</v>
      </c>
      <c r="D5" s="97" t="s">
        <v>64</v>
      </c>
      <c r="E5" s="4"/>
      <c r="F5" s="4"/>
      <c r="G5" s="98" t="s">
        <v>63</v>
      </c>
      <c r="H5" s="97" t="s">
        <v>65</v>
      </c>
    </row>
    <row r="6" spans="1:8" ht="18" customHeight="1" x14ac:dyDescent="0.2">
      <c r="A6" s="4"/>
      <c r="B6" s="4"/>
      <c r="C6" s="97" t="s">
        <v>66</v>
      </c>
      <c r="D6" s="98" t="s">
        <v>67</v>
      </c>
      <c r="E6" s="99" t="s">
        <v>68</v>
      </c>
      <c r="F6" s="99" t="s">
        <v>69</v>
      </c>
      <c r="G6" s="97" t="s">
        <v>66</v>
      </c>
      <c r="H6" s="98" t="s">
        <v>67</v>
      </c>
    </row>
    <row r="7" spans="1:8" ht="12" customHeight="1" x14ac:dyDescent="0.2">
      <c r="A7" s="3"/>
      <c r="B7" s="3"/>
      <c r="C7" s="3"/>
      <c r="D7" s="3"/>
      <c r="E7" s="3"/>
      <c r="F7" s="3"/>
      <c r="G7" s="3"/>
      <c r="H7" s="3"/>
    </row>
    <row r="8" spans="1:8" ht="19.899999999999999" customHeight="1" x14ac:dyDescent="0.2">
      <c r="A8" s="4" t="s">
        <v>3</v>
      </c>
    </row>
    <row r="9" spans="1:8" ht="16.149999999999999" customHeight="1" x14ac:dyDescent="0.2">
      <c r="A9" s="100" t="s">
        <v>110</v>
      </c>
      <c r="B9" s="100" t="s">
        <v>103</v>
      </c>
      <c r="C9" s="101">
        <v>359989.22</v>
      </c>
      <c r="D9" s="100" t="s">
        <v>3</v>
      </c>
      <c r="E9" s="101">
        <v>91000</v>
      </c>
      <c r="F9" s="101">
        <v>0</v>
      </c>
      <c r="G9" s="101">
        <v>450989.22</v>
      </c>
      <c r="H9" s="100" t="s">
        <v>3</v>
      </c>
    </row>
    <row r="10" spans="1:8" ht="16.149999999999999" customHeight="1" x14ac:dyDescent="0.2">
      <c r="A10" s="102" t="s">
        <v>111</v>
      </c>
      <c r="B10" s="102" t="s">
        <v>112</v>
      </c>
      <c r="C10" s="103">
        <v>248325.12</v>
      </c>
      <c r="D10" s="102" t="s">
        <v>3</v>
      </c>
      <c r="E10" s="103">
        <v>0</v>
      </c>
      <c r="F10" s="103">
        <v>0</v>
      </c>
      <c r="G10" s="103">
        <v>248325.12</v>
      </c>
      <c r="H10" s="102" t="s">
        <v>3</v>
      </c>
    </row>
    <row r="11" spans="1:8" ht="16.149999999999999" customHeight="1" x14ac:dyDescent="0.2">
      <c r="A11" s="102" t="s">
        <v>113</v>
      </c>
      <c r="B11" s="102" t="s">
        <v>114</v>
      </c>
      <c r="C11" s="103">
        <v>248325.12</v>
      </c>
      <c r="D11" s="102" t="s">
        <v>3</v>
      </c>
      <c r="E11" s="103">
        <v>0</v>
      </c>
      <c r="F11" s="103">
        <v>0</v>
      </c>
      <c r="G11" s="103">
        <v>248325.12</v>
      </c>
      <c r="H11" s="102" t="s">
        <v>3</v>
      </c>
    </row>
    <row r="12" spans="1:8" ht="16.149999999999999" customHeight="1" x14ac:dyDescent="0.2">
      <c r="A12" s="102" t="s">
        <v>115</v>
      </c>
      <c r="B12" s="102" t="s">
        <v>116</v>
      </c>
      <c r="C12" s="103">
        <v>248325.12</v>
      </c>
      <c r="D12" s="102" t="s">
        <v>3</v>
      </c>
      <c r="E12" s="103">
        <v>0</v>
      </c>
      <c r="F12" s="103">
        <v>0</v>
      </c>
      <c r="G12" s="103">
        <v>248325.12</v>
      </c>
      <c r="H12" s="102" t="s">
        <v>3</v>
      </c>
    </row>
    <row r="13" spans="1:8" ht="16.149999999999999" customHeight="1" x14ac:dyDescent="0.2">
      <c r="A13" s="102" t="s">
        <v>117</v>
      </c>
      <c r="B13" s="102" t="s">
        <v>118</v>
      </c>
      <c r="C13" s="103">
        <v>2164.1</v>
      </c>
      <c r="D13" s="102" t="s">
        <v>3</v>
      </c>
      <c r="E13" s="103">
        <v>0</v>
      </c>
      <c r="F13" s="103">
        <v>0</v>
      </c>
      <c r="G13" s="103">
        <v>2164.1</v>
      </c>
      <c r="H13" s="102" t="s">
        <v>3</v>
      </c>
    </row>
    <row r="14" spans="1:8" ht="16.149999999999999" customHeight="1" x14ac:dyDescent="0.2">
      <c r="A14" s="102" t="s">
        <v>119</v>
      </c>
      <c r="B14" s="102" t="s">
        <v>120</v>
      </c>
      <c r="C14" s="103">
        <v>200</v>
      </c>
      <c r="D14" s="102" t="s">
        <v>3</v>
      </c>
      <c r="E14" s="103">
        <v>0</v>
      </c>
      <c r="F14" s="103">
        <v>0</v>
      </c>
      <c r="G14" s="103">
        <v>200</v>
      </c>
      <c r="H14" s="102" t="s">
        <v>3</v>
      </c>
    </row>
    <row r="15" spans="1:8" ht="16.149999999999999" customHeight="1" x14ac:dyDescent="0.2">
      <c r="A15" s="102" t="s">
        <v>121</v>
      </c>
      <c r="B15" s="102" t="s">
        <v>122</v>
      </c>
      <c r="C15" s="103">
        <v>32300</v>
      </c>
      <c r="D15" s="102" t="s">
        <v>3</v>
      </c>
      <c r="E15" s="103">
        <v>0</v>
      </c>
      <c r="F15" s="103">
        <v>0</v>
      </c>
      <c r="G15" s="103">
        <v>32300</v>
      </c>
      <c r="H15" s="102" t="s">
        <v>3</v>
      </c>
    </row>
    <row r="16" spans="1:8" ht="16.149999999999999" customHeight="1" x14ac:dyDescent="0.2">
      <c r="A16" s="102" t="s">
        <v>123</v>
      </c>
      <c r="B16" s="102" t="s">
        <v>124</v>
      </c>
      <c r="C16" s="103">
        <v>32300</v>
      </c>
      <c r="D16" s="102" t="s">
        <v>3</v>
      </c>
      <c r="E16" s="103">
        <v>0</v>
      </c>
      <c r="F16" s="103">
        <v>0</v>
      </c>
      <c r="G16" s="103">
        <v>32300</v>
      </c>
      <c r="H16" s="102" t="s">
        <v>3</v>
      </c>
    </row>
    <row r="17" spans="1:8" ht="16.149999999999999" customHeight="1" x14ac:dyDescent="0.2">
      <c r="A17" s="102" t="s">
        <v>125</v>
      </c>
      <c r="B17" s="102" t="s">
        <v>126</v>
      </c>
      <c r="C17" s="103">
        <v>77000</v>
      </c>
      <c r="D17" s="102" t="s">
        <v>3</v>
      </c>
      <c r="E17" s="103">
        <v>91000</v>
      </c>
      <c r="F17" s="103">
        <v>0</v>
      </c>
      <c r="G17" s="103">
        <v>168000</v>
      </c>
      <c r="H17" s="102" t="s">
        <v>3</v>
      </c>
    </row>
    <row r="18" spans="1:8" ht="19.899999999999999" customHeight="1" x14ac:dyDescent="0.2">
      <c r="A18" s="4" t="s">
        <v>3</v>
      </c>
    </row>
    <row r="19" spans="1:8" ht="16.149999999999999" customHeight="1" x14ac:dyDescent="0.2">
      <c r="A19" s="100" t="s">
        <v>127</v>
      </c>
      <c r="B19" s="100" t="s">
        <v>104</v>
      </c>
      <c r="C19" s="101">
        <v>0</v>
      </c>
      <c r="D19" s="100" t="s">
        <v>3</v>
      </c>
      <c r="E19" s="101">
        <v>9230</v>
      </c>
      <c r="F19" s="101">
        <v>0</v>
      </c>
      <c r="G19" s="101">
        <v>9230</v>
      </c>
      <c r="H19" s="100" t="s">
        <v>3</v>
      </c>
    </row>
    <row r="20" spans="1:8" ht="16.149999999999999" customHeight="1" x14ac:dyDescent="0.2">
      <c r="A20" s="102" t="s">
        <v>128</v>
      </c>
      <c r="B20" s="102" t="s">
        <v>129</v>
      </c>
      <c r="C20" s="103">
        <v>0</v>
      </c>
      <c r="D20" s="102" t="s">
        <v>3</v>
      </c>
      <c r="E20" s="103">
        <v>9230</v>
      </c>
      <c r="F20" s="103">
        <v>0</v>
      </c>
      <c r="G20" s="103">
        <v>9230</v>
      </c>
      <c r="H20" s="102" t="s">
        <v>3</v>
      </c>
    </row>
    <row r="21" spans="1:8" ht="19.899999999999999" customHeight="1" x14ac:dyDescent="0.2">
      <c r="A21" s="4" t="s">
        <v>3</v>
      </c>
    </row>
    <row r="22" spans="1:8" ht="16.149999999999999" customHeight="1" x14ac:dyDescent="0.2">
      <c r="A22" s="100" t="s">
        <v>130</v>
      </c>
      <c r="B22" s="100" t="s">
        <v>105</v>
      </c>
      <c r="C22" s="101">
        <v>800</v>
      </c>
      <c r="D22" s="100" t="s">
        <v>3</v>
      </c>
      <c r="E22" s="101">
        <v>1140</v>
      </c>
      <c r="F22" s="101">
        <v>0</v>
      </c>
      <c r="G22" s="101">
        <v>1940</v>
      </c>
      <c r="H22" s="100" t="s">
        <v>3</v>
      </c>
    </row>
    <row r="23" spans="1:8" ht="16.149999999999999" customHeight="1" x14ac:dyDescent="0.2">
      <c r="A23" s="102" t="s">
        <v>131</v>
      </c>
      <c r="B23" s="102" t="s">
        <v>132</v>
      </c>
      <c r="C23" s="103">
        <v>800</v>
      </c>
      <c r="D23" s="102" t="s">
        <v>3</v>
      </c>
      <c r="E23" s="103">
        <v>1140</v>
      </c>
      <c r="F23" s="103">
        <v>0</v>
      </c>
      <c r="G23" s="103">
        <v>1940</v>
      </c>
      <c r="H23" s="102" t="s">
        <v>3</v>
      </c>
    </row>
    <row r="24" spans="1:8" ht="19.899999999999999" customHeight="1" x14ac:dyDescent="0.2">
      <c r="A24" s="4" t="s">
        <v>3</v>
      </c>
    </row>
    <row r="25" spans="1:8" ht="16.149999999999999" customHeight="1" x14ac:dyDescent="0.2">
      <c r="A25" s="100" t="s">
        <v>133</v>
      </c>
      <c r="B25" s="100" t="s">
        <v>106</v>
      </c>
      <c r="C25" s="101">
        <v>1937.5</v>
      </c>
      <c r="D25" s="100" t="s">
        <v>3</v>
      </c>
      <c r="E25" s="101">
        <v>1343.75</v>
      </c>
      <c r="F25" s="101">
        <v>0</v>
      </c>
      <c r="G25" s="101">
        <v>3281.25</v>
      </c>
      <c r="H25" s="100" t="s">
        <v>3</v>
      </c>
    </row>
    <row r="26" spans="1:8" ht="16.149999999999999" customHeight="1" x14ac:dyDescent="0.2">
      <c r="A26" s="102" t="s">
        <v>134</v>
      </c>
      <c r="B26" s="102" t="s">
        <v>135</v>
      </c>
      <c r="C26" s="103">
        <v>1937.5</v>
      </c>
      <c r="D26" s="102" t="s">
        <v>3</v>
      </c>
      <c r="E26" s="103">
        <v>1343.75</v>
      </c>
      <c r="F26" s="103">
        <v>0</v>
      </c>
      <c r="G26" s="103">
        <v>3281.25</v>
      </c>
      <c r="H26" s="102" t="s">
        <v>3</v>
      </c>
    </row>
    <row r="27" spans="1:8" ht="19.899999999999999" customHeight="1" x14ac:dyDescent="0.2">
      <c r="A27" s="4" t="s">
        <v>3</v>
      </c>
    </row>
    <row r="28" spans="1:8" ht="16.149999999999999" customHeight="1" x14ac:dyDescent="0.2">
      <c r="A28" s="100" t="s">
        <v>136</v>
      </c>
      <c r="B28" s="100" t="s">
        <v>107</v>
      </c>
      <c r="C28" s="101">
        <v>2920.93</v>
      </c>
      <c r="D28" s="100" t="s">
        <v>3</v>
      </c>
      <c r="E28" s="101">
        <v>10657.77</v>
      </c>
      <c r="F28" s="101">
        <v>0</v>
      </c>
      <c r="G28" s="101">
        <v>13578.7</v>
      </c>
      <c r="H28" s="100" t="s">
        <v>3</v>
      </c>
    </row>
    <row r="29" spans="1:8" ht="16.149999999999999" customHeight="1" x14ac:dyDescent="0.2">
      <c r="A29" s="102" t="s">
        <v>137</v>
      </c>
      <c r="B29" s="102" t="s">
        <v>138</v>
      </c>
      <c r="C29" s="103">
        <v>2920.93</v>
      </c>
      <c r="D29" s="102" t="s">
        <v>3</v>
      </c>
      <c r="E29" s="103">
        <v>10657.77</v>
      </c>
      <c r="F29" s="103">
        <v>0</v>
      </c>
      <c r="G29" s="103">
        <v>13578.7</v>
      </c>
      <c r="H29" s="102" t="s">
        <v>3</v>
      </c>
    </row>
    <row r="30" spans="1:8" ht="16.149999999999999" customHeight="1" x14ac:dyDescent="0.2">
      <c r="A30" s="102" t="s">
        <v>139</v>
      </c>
      <c r="B30" s="102" t="s">
        <v>138</v>
      </c>
      <c r="C30" s="103">
        <v>2920.93</v>
      </c>
      <c r="D30" s="102" t="s">
        <v>3</v>
      </c>
      <c r="E30" s="103">
        <v>10657.77</v>
      </c>
      <c r="F30" s="103">
        <v>0</v>
      </c>
      <c r="G30" s="103">
        <v>13578.7</v>
      </c>
      <c r="H30" s="102" t="s">
        <v>3</v>
      </c>
    </row>
    <row r="31" spans="1:8" ht="19.899999999999999" customHeight="1" x14ac:dyDescent="0.2">
      <c r="A31" s="4" t="s">
        <v>3</v>
      </c>
    </row>
    <row r="32" spans="1:8" ht="16.149999999999999" customHeight="1" x14ac:dyDescent="0.2">
      <c r="A32" s="100" t="s">
        <v>140</v>
      </c>
      <c r="B32" s="100" t="s">
        <v>108</v>
      </c>
      <c r="C32" s="100" t="s">
        <v>3</v>
      </c>
      <c r="D32" s="101">
        <v>10923.12</v>
      </c>
      <c r="E32" s="101">
        <v>0</v>
      </c>
      <c r="F32" s="101">
        <v>0</v>
      </c>
      <c r="G32" s="100" t="s">
        <v>3</v>
      </c>
      <c r="H32" s="101">
        <v>10923.12</v>
      </c>
    </row>
    <row r="33" spans="1:8" ht="16.149999999999999" customHeight="1" x14ac:dyDescent="0.2">
      <c r="A33" s="102" t="s">
        <v>141</v>
      </c>
      <c r="B33" s="102" t="s">
        <v>142</v>
      </c>
      <c r="C33" s="102" t="s">
        <v>3</v>
      </c>
      <c r="D33" s="103">
        <v>10923.12</v>
      </c>
      <c r="E33" s="103">
        <v>0</v>
      </c>
      <c r="F33" s="103">
        <v>0</v>
      </c>
      <c r="G33" s="102" t="s">
        <v>3</v>
      </c>
      <c r="H33" s="103">
        <v>10923.12</v>
      </c>
    </row>
    <row r="34" spans="1:8" ht="16.149999999999999" customHeight="1" x14ac:dyDescent="0.2">
      <c r="A34" s="102" t="s">
        <v>143</v>
      </c>
      <c r="B34" s="102" t="s">
        <v>142</v>
      </c>
      <c r="C34" s="102" t="s">
        <v>3</v>
      </c>
      <c r="D34" s="103">
        <v>10923.12</v>
      </c>
      <c r="E34" s="103">
        <v>0</v>
      </c>
      <c r="F34" s="103">
        <v>0</v>
      </c>
      <c r="G34" s="102" t="s">
        <v>3</v>
      </c>
      <c r="H34" s="103">
        <v>10923.12</v>
      </c>
    </row>
    <row r="35" spans="1:8" ht="16.149999999999999" customHeight="1" x14ac:dyDescent="0.2">
      <c r="A35" s="102" t="s">
        <v>3</v>
      </c>
      <c r="B35" s="102" t="s">
        <v>3</v>
      </c>
      <c r="C35" s="102" t="s">
        <v>3</v>
      </c>
      <c r="D35" s="102" t="s">
        <v>3</v>
      </c>
      <c r="E35" s="102" t="s">
        <v>3</v>
      </c>
      <c r="F35" s="102" t="s">
        <v>3</v>
      </c>
      <c r="G35" s="102" t="s">
        <v>3</v>
      </c>
      <c r="H35" s="102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33"/>
  </sheetPr>
  <dimension ref="B6:K51"/>
  <sheetViews>
    <sheetView workbookViewId="0">
      <selection activeCell="B6" sqref="B6:F6"/>
    </sheetView>
  </sheetViews>
  <sheetFormatPr baseColWidth="10" defaultColWidth="11.42578125" defaultRowHeight="12.75" x14ac:dyDescent="0.2"/>
  <cols>
    <col min="1" max="1" width="11.42578125" style="6"/>
    <col min="2" max="2" width="34" style="6" customWidth="1"/>
    <col min="3" max="3" width="17.28515625" style="6" customWidth="1"/>
    <col min="4" max="4" width="7.85546875" style="6" customWidth="1"/>
    <col min="5" max="5" width="17.28515625" style="6" customWidth="1"/>
    <col min="6" max="6" width="7.85546875" style="6" customWidth="1"/>
    <col min="7" max="16384" width="11.42578125" style="6"/>
  </cols>
  <sheetData>
    <row r="6" spans="2:11" ht="15.75" x14ac:dyDescent="0.2">
      <c r="B6" s="216" t="s">
        <v>76</v>
      </c>
      <c r="C6" s="216"/>
      <c r="D6" s="216"/>
      <c r="E6" s="216"/>
      <c r="F6" s="216"/>
      <c r="G6" s="62"/>
      <c r="H6" s="62"/>
      <c r="I6" s="62"/>
      <c r="J6" s="62"/>
      <c r="K6" s="62"/>
    </row>
    <row r="7" spans="2:11" x14ac:dyDescent="0.2">
      <c r="B7" s="217" t="s">
        <v>71</v>
      </c>
      <c r="C7" s="217"/>
      <c r="D7" s="217"/>
      <c r="E7" s="217"/>
      <c r="F7" s="217"/>
      <c r="G7" s="62"/>
      <c r="H7" s="62"/>
      <c r="I7" s="62"/>
      <c r="J7" s="62"/>
      <c r="K7" s="62"/>
    </row>
    <row r="8" spans="2:11" x14ac:dyDescent="0.2">
      <c r="B8" s="74"/>
      <c r="C8" s="61"/>
      <c r="D8" s="49"/>
      <c r="E8" s="61"/>
      <c r="F8" s="62"/>
      <c r="G8" s="62"/>
      <c r="H8" s="62"/>
      <c r="I8" s="62"/>
      <c r="J8" s="62"/>
      <c r="K8" s="62"/>
    </row>
    <row r="9" spans="2:11" x14ac:dyDescent="0.2">
      <c r="B9" s="48"/>
      <c r="C9" s="46" t="s">
        <v>42</v>
      </c>
      <c r="D9" s="92"/>
      <c r="E9" s="93" t="s">
        <v>43</v>
      </c>
      <c r="F9" s="94" t="s">
        <v>29</v>
      </c>
      <c r="G9" s="62"/>
      <c r="H9" s="62"/>
      <c r="I9" s="62"/>
      <c r="J9" s="62"/>
      <c r="K9" s="62"/>
    </row>
    <row r="10" spans="2:11" x14ac:dyDescent="0.2">
      <c r="B10" s="95" t="s">
        <v>44</v>
      </c>
      <c r="C10" s="46"/>
      <c r="D10" s="96"/>
      <c r="E10" s="46"/>
      <c r="F10" s="94"/>
      <c r="G10" s="62"/>
      <c r="H10" s="62"/>
      <c r="I10" s="62"/>
      <c r="J10" s="62"/>
      <c r="K10" s="62"/>
    </row>
    <row r="11" spans="2:11" x14ac:dyDescent="0.2">
      <c r="B11" s="44"/>
      <c r="C11" s="45"/>
      <c r="D11" s="62"/>
      <c r="E11" s="75"/>
      <c r="F11" s="72"/>
      <c r="G11" s="62"/>
      <c r="H11" s="62"/>
      <c r="I11" s="62"/>
      <c r="J11" s="62"/>
      <c r="K11" s="62"/>
    </row>
    <row r="12" spans="2:11" x14ac:dyDescent="0.2">
      <c r="B12" s="85" t="s">
        <v>45</v>
      </c>
      <c r="C12" s="63">
        <v>165000</v>
      </c>
      <c r="D12" s="72">
        <f>+C12/C12</f>
        <v>1</v>
      </c>
      <c r="E12" s="63">
        <f>+'Edo Res Contpaq 2019'!D10</f>
        <v>495000</v>
      </c>
      <c r="F12" s="72">
        <f>+E12/E12</f>
        <v>1</v>
      </c>
      <c r="G12" s="62"/>
      <c r="H12" s="62"/>
      <c r="I12" s="78"/>
      <c r="J12" s="78"/>
      <c r="K12" s="88"/>
    </row>
    <row r="13" spans="2:11" x14ac:dyDescent="0.2">
      <c r="B13" s="85" t="s">
        <v>46</v>
      </c>
      <c r="C13" s="63">
        <f>+C12*0.3</f>
        <v>49500</v>
      </c>
      <c r="D13" s="72">
        <f>+C13/C$12</f>
        <v>0.3</v>
      </c>
      <c r="E13" s="63">
        <v>222750</v>
      </c>
      <c r="F13" s="72">
        <f>+E13/E$12</f>
        <v>0.45</v>
      </c>
      <c r="G13" s="62"/>
      <c r="H13" s="67"/>
      <c r="I13" s="78"/>
      <c r="J13" s="62"/>
      <c r="K13" s="62"/>
    </row>
    <row r="14" spans="2:11" x14ac:dyDescent="0.2">
      <c r="B14" s="44"/>
      <c r="C14" s="53"/>
      <c r="D14" s="77"/>
      <c r="E14" s="53"/>
      <c r="F14" s="77"/>
      <c r="G14" s="62"/>
      <c r="H14" s="62"/>
      <c r="I14" s="62"/>
      <c r="J14" s="62"/>
      <c r="K14" s="62"/>
    </row>
    <row r="15" spans="2:11" x14ac:dyDescent="0.2">
      <c r="B15" s="86" t="s">
        <v>47</v>
      </c>
      <c r="C15" s="65">
        <f>+C12-C13</f>
        <v>115500</v>
      </c>
      <c r="D15" s="80">
        <v>0.3087481780630017</v>
      </c>
      <c r="E15" s="65">
        <f>+E12-E13</f>
        <v>272250</v>
      </c>
      <c r="F15" s="80">
        <f>+E15/E$12</f>
        <v>0.55000000000000004</v>
      </c>
      <c r="G15" s="62"/>
      <c r="H15" s="62"/>
      <c r="I15" s="62"/>
      <c r="J15" s="62"/>
      <c r="K15" s="62"/>
    </row>
    <row r="16" spans="2:11" x14ac:dyDescent="0.2">
      <c r="B16" s="90" t="s">
        <v>29</v>
      </c>
      <c r="C16" s="104">
        <f>+D15</f>
        <v>0.3087481780630017</v>
      </c>
      <c r="D16" s="105"/>
      <c r="E16" s="104">
        <f>+F15</f>
        <v>0.55000000000000004</v>
      </c>
      <c r="F16" s="57"/>
      <c r="G16" s="62"/>
      <c r="H16" s="62"/>
      <c r="I16" s="62"/>
      <c r="J16" s="62"/>
      <c r="K16" s="62"/>
    </row>
    <row r="17" spans="2:11" x14ac:dyDescent="0.2">
      <c r="B17" s="85"/>
      <c r="C17" s="63"/>
      <c r="D17" s="72"/>
      <c r="E17" s="63"/>
      <c r="F17" s="72"/>
      <c r="G17" s="62"/>
      <c r="H17" s="62"/>
      <c r="I17" s="62"/>
      <c r="J17" s="62"/>
      <c r="K17" s="62"/>
    </row>
    <row r="18" spans="2:11" x14ac:dyDescent="0.2">
      <c r="B18" s="51" t="s">
        <v>48</v>
      </c>
      <c r="C18" s="73">
        <f>SUM(C19:C20)</f>
        <v>106000</v>
      </c>
      <c r="D18" s="84">
        <f>+C18/C$12</f>
        <v>0.64242424242424245</v>
      </c>
      <c r="E18" s="73">
        <f>SUM(E19:E20)</f>
        <v>228239.21999999997</v>
      </c>
      <c r="F18" s="84">
        <f>+E18/E$12</f>
        <v>0.4610893333333333</v>
      </c>
      <c r="G18" s="62"/>
      <c r="H18" s="62"/>
      <c r="I18" s="62"/>
      <c r="J18" s="62"/>
      <c r="K18" s="62"/>
    </row>
    <row r="19" spans="2:11" x14ac:dyDescent="0.2">
      <c r="B19" s="74" t="s">
        <v>49</v>
      </c>
      <c r="C19" s="63">
        <f>+'Edo Res Contpaq 2019'!B23+15000</f>
        <v>106000</v>
      </c>
      <c r="D19" s="72">
        <f>+C19/C$12</f>
        <v>0.64242424242424245</v>
      </c>
      <c r="E19" s="63">
        <f>+'Edo Res Contpaq 2019'!D23-222750</f>
        <v>228239.21999999997</v>
      </c>
      <c r="F19" s="72">
        <f>+E19/E$12</f>
        <v>0.4610893333333333</v>
      </c>
      <c r="G19" s="54"/>
      <c r="H19" s="62"/>
      <c r="I19" s="62"/>
      <c r="J19" s="62"/>
      <c r="K19" s="62"/>
    </row>
    <row r="20" spans="2:11" x14ac:dyDescent="0.2">
      <c r="B20" s="74"/>
      <c r="C20" s="63"/>
      <c r="D20" s="49"/>
      <c r="E20" s="63"/>
      <c r="F20" s="49"/>
      <c r="G20" s="62"/>
      <c r="H20" s="62"/>
      <c r="I20" s="62"/>
      <c r="J20" s="62"/>
      <c r="K20" s="62"/>
    </row>
    <row r="21" spans="2:11" x14ac:dyDescent="0.2">
      <c r="B21" s="86" t="s">
        <v>50</v>
      </c>
      <c r="C21" s="60">
        <f>+C15-C18</f>
        <v>9500</v>
      </c>
      <c r="D21" s="80">
        <f>+C21/C$12</f>
        <v>5.7575757575757579E-2</v>
      </c>
      <c r="E21" s="60">
        <f>+E15-E18</f>
        <v>44010.780000000028</v>
      </c>
      <c r="F21" s="80">
        <f>+E21/E$12</f>
        <v>8.8910666666666721E-2</v>
      </c>
      <c r="G21" s="62"/>
      <c r="H21" s="62"/>
      <c r="I21" s="62"/>
      <c r="J21" s="62"/>
      <c r="K21" s="62"/>
    </row>
    <row r="22" spans="2:11" x14ac:dyDescent="0.2">
      <c r="B22" s="79" t="s">
        <v>29</v>
      </c>
      <c r="C22" s="104">
        <f>+D21</f>
        <v>5.7575757575757579E-2</v>
      </c>
      <c r="D22" s="106"/>
      <c r="E22" s="104">
        <f>+F21</f>
        <v>8.8910666666666721E-2</v>
      </c>
      <c r="F22" s="89"/>
      <c r="G22" s="62"/>
      <c r="H22" s="62"/>
      <c r="I22" s="62"/>
      <c r="J22" s="62"/>
      <c r="K22" s="62"/>
    </row>
    <row r="23" spans="2:11" x14ac:dyDescent="0.2">
      <c r="B23" s="74"/>
      <c r="C23" s="63"/>
      <c r="D23" s="49"/>
      <c r="E23" s="63"/>
      <c r="F23" s="49"/>
      <c r="G23" s="62"/>
      <c r="H23" s="62"/>
      <c r="I23" s="62"/>
      <c r="J23" s="62"/>
      <c r="K23" s="62"/>
    </row>
    <row r="24" spans="2:11" x14ac:dyDescent="0.2">
      <c r="B24" s="74" t="s">
        <v>51</v>
      </c>
      <c r="C24" s="63">
        <f>+'Anexos Resultados 2019'!E22+'Anexos Resultados 2019'!E25</f>
        <v>2483.75</v>
      </c>
      <c r="D24" s="72">
        <f>+C24/C$12</f>
        <v>1.5053030303030302E-2</v>
      </c>
      <c r="E24" s="63">
        <f>+'Edo Res Contpaq 2019'!D25+'Edo Res Contpaq 2019'!D26</f>
        <v>5221.25</v>
      </c>
      <c r="F24" s="72">
        <f>+E24/E$12</f>
        <v>1.0547979797979798E-2</v>
      </c>
      <c r="G24" s="62"/>
      <c r="H24" s="62"/>
      <c r="I24" s="68"/>
      <c r="J24" s="62"/>
      <c r="K24" s="62"/>
    </row>
    <row r="25" spans="2:11" x14ac:dyDescent="0.2">
      <c r="B25" s="85"/>
      <c r="C25" s="63"/>
      <c r="D25" s="72"/>
      <c r="E25" s="63"/>
      <c r="F25" s="72"/>
      <c r="G25" s="62"/>
      <c r="H25" s="62"/>
      <c r="I25" s="62"/>
      <c r="J25" s="62"/>
      <c r="K25" s="62"/>
    </row>
    <row r="26" spans="2:11" x14ac:dyDescent="0.2">
      <c r="B26" s="86" t="s">
        <v>52</v>
      </c>
      <c r="C26" s="60">
        <f>+C21-C24</f>
        <v>7016.25</v>
      </c>
      <c r="D26" s="80">
        <f>+C26/C$12</f>
        <v>4.2522727272727275E-2</v>
      </c>
      <c r="E26" s="60">
        <f>+E21-E24</f>
        <v>38789.530000000028</v>
      </c>
      <c r="F26" s="80">
        <f>+E26/E$12</f>
        <v>7.8362686868686929E-2</v>
      </c>
      <c r="G26" s="62"/>
      <c r="H26" s="62"/>
      <c r="I26" s="62"/>
      <c r="J26" s="62"/>
      <c r="K26" s="62"/>
    </row>
    <row r="27" spans="2:11" ht="13.5" thickBot="1" x14ac:dyDescent="0.25">
      <c r="B27" s="55" t="s">
        <v>29</v>
      </c>
      <c r="C27" s="107">
        <f>+D26</f>
        <v>4.2522727272727275E-2</v>
      </c>
      <c r="D27" s="108"/>
      <c r="E27" s="107">
        <f>+F26</f>
        <v>7.8362686868686929E-2</v>
      </c>
      <c r="F27" s="87"/>
      <c r="G27" s="62"/>
      <c r="H27" s="62"/>
      <c r="I27" s="62"/>
      <c r="J27" s="62"/>
      <c r="K27" s="62"/>
    </row>
    <row r="28" spans="2:11" x14ac:dyDescent="0.2">
      <c r="B28" s="44"/>
      <c r="C28" s="63"/>
      <c r="D28" s="77"/>
      <c r="E28" s="63"/>
      <c r="F28" s="77"/>
      <c r="G28" s="62"/>
      <c r="H28" s="62"/>
      <c r="I28" s="62"/>
      <c r="J28" s="62"/>
      <c r="K28" s="62"/>
    </row>
    <row r="29" spans="2:11" x14ac:dyDescent="0.2">
      <c r="B29" s="51" t="s">
        <v>53</v>
      </c>
      <c r="C29" s="73">
        <f>SUM(C30:C30)</f>
        <v>0</v>
      </c>
      <c r="D29" s="84">
        <f>+C29/C$12</f>
        <v>0</v>
      </c>
      <c r="E29" s="73">
        <f>+E30-E31</f>
        <v>2655.58</v>
      </c>
      <c r="F29" s="84">
        <f>+E29/E$12</f>
        <v>5.3648080808080803E-3</v>
      </c>
      <c r="G29" s="62"/>
      <c r="H29" s="62"/>
      <c r="I29" s="62"/>
      <c r="J29" s="62"/>
      <c r="K29" s="66"/>
    </row>
    <row r="30" spans="2:11" x14ac:dyDescent="0.2">
      <c r="B30" s="74" t="s">
        <v>54</v>
      </c>
      <c r="C30" s="63">
        <f>+'Edo Res Contpaq 2019'!B34</f>
        <v>0</v>
      </c>
      <c r="D30" s="72">
        <f>+C30/C$12</f>
        <v>0</v>
      </c>
      <c r="E30" s="63">
        <f>+'Edo Res Contpaq 2019'!D27</f>
        <v>13578.7</v>
      </c>
      <c r="F30" s="72">
        <f>+E30/E$12</f>
        <v>2.7431717171717173E-2</v>
      </c>
      <c r="G30" s="62"/>
      <c r="H30" s="62"/>
      <c r="I30" s="62"/>
      <c r="J30" s="62"/>
      <c r="K30" s="62"/>
    </row>
    <row r="31" spans="2:11" x14ac:dyDescent="0.2">
      <c r="B31" s="44" t="s">
        <v>55</v>
      </c>
      <c r="C31" s="63">
        <f>-'Edo Res Contpaq 2019'!B21</f>
        <v>0</v>
      </c>
      <c r="D31" s="72">
        <f>+C31/C$12</f>
        <v>0</v>
      </c>
      <c r="E31" s="63">
        <f>+'Edo Res Contpaq 2019'!D28</f>
        <v>10923.12</v>
      </c>
      <c r="F31" s="72">
        <f>+E31/E$12</f>
        <v>2.2066909090909092E-2</v>
      </c>
      <c r="G31" s="62"/>
      <c r="H31" s="62"/>
      <c r="I31" s="67"/>
      <c r="J31" s="62"/>
      <c r="K31" s="66"/>
    </row>
    <row r="32" spans="2:11" x14ac:dyDescent="0.2">
      <c r="B32" s="44"/>
      <c r="C32" s="81"/>
      <c r="D32" s="69"/>
      <c r="E32" s="81"/>
      <c r="F32" s="69"/>
      <c r="G32" s="62"/>
      <c r="H32" s="62"/>
      <c r="I32" s="62"/>
      <c r="J32" s="62"/>
      <c r="K32" s="62"/>
    </row>
    <row r="33" spans="2:11" x14ac:dyDescent="0.2">
      <c r="B33" s="86" t="s">
        <v>56</v>
      </c>
      <c r="C33" s="65">
        <f>+C26-C29-C31</f>
        <v>7016.25</v>
      </c>
      <c r="D33" s="80">
        <f>+C33/C$12</f>
        <v>4.2522727272727275E-2</v>
      </c>
      <c r="E33" s="65">
        <f>+E26-E29</f>
        <v>36133.950000000026</v>
      </c>
      <c r="F33" s="80">
        <f>+E33/E$12</f>
        <v>7.2997878787878848E-2</v>
      </c>
      <c r="G33" s="62"/>
      <c r="H33" s="62"/>
      <c r="I33" s="62"/>
      <c r="J33" s="62"/>
      <c r="K33" s="62"/>
    </row>
    <row r="34" spans="2:11" x14ac:dyDescent="0.2">
      <c r="B34" s="58" t="s">
        <v>29</v>
      </c>
      <c r="C34" s="104">
        <f>+D33</f>
        <v>4.2522727272727275E-2</v>
      </c>
      <c r="D34" s="104"/>
      <c r="E34" s="104">
        <f>+F33</f>
        <v>7.2997878787878848E-2</v>
      </c>
      <c r="F34" s="52"/>
      <c r="G34" s="62"/>
      <c r="H34" s="62"/>
      <c r="I34" s="62"/>
      <c r="J34" s="62"/>
      <c r="K34" s="62"/>
    </row>
    <row r="35" spans="2:11" x14ac:dyDescent="0.2">
      <c r="B35" s="44"/>
      <c r="C35" s="81"/>
      <c r="D35" s="69"/>
      <c r="E35" s="81"/>
      <c r="F35" s="69"/>
      <c r="G35" s="62"/>
      <c r="H35" s="62"/>
      <c r="I35" s="62"/>
      <c r="J35" s="62"/>
      <c r="K35" s="62"/>
    </row>
    <row r="36" spans="2:11" x14ac:dyDescent="0.2">
      <c r="B36" s="85" t="s">
        <v>57</v>
      </c>
      <c r="C36" s="47"/>
      <c r="D36" s="91"/>
      <c r="E36" s="81">
        <f>+'Edo Res Contpaq 2019'!D24</f>
        <v>9230</v>
      </c>
      <c r="F36" s="91"/>
      <c r="G36" s="62"/>
      <c r="H36" s="54"/>
      <c r="I36" s="67"/>
      <c r="J36" s="62"/>
      <c r="K36" s="62"/>
    </row>
    <row r="37" spans="2:11" x14ac:dyDescent="0.2">
      <c r="B37" s="85" t="s">
        <v>58</v>
      </c>
      <c r="C37" s="47"/>
      <c r="D37" s="91"/>
      <c r="E37" s="81"/>
      <c r="F37" s="91"/>
      <c r="G37" s="62"/>
      <c r="H37" s="54"/>
      <c r="I37" s="67"/>
      <c r="J37" s="62"/>
      <c r="K37" s="62"/>
    </row>
    <row r="38" spans="2:11" x14ac:dyDescent="0.2">
      <c r="B38" s="44"/>
      <c r="C38" s="81"/>
      <c r="D38" s="69"/>
      <c r="E38" s="81"/>
      <c r="F38" s="69"/>
      <c r="G38" s="62"/>
      <c r="H38" s="62"/>
      <c r="I38" s="62"/>
      <c r="J38" s="62"/>
      <c r="K38" s="62"/>
    </row>
    <row r="39" spans="2:11" x14ac:dyDescent="0.2">
      <c r="B39" s="86" t="s">
        <v>59</v>
      </c>
      <c r="C39" s="65">
        <f>+C33-C36-C37</f>
        <v>7016.25</v>
      </c>
      <c r="D39" s="80">
        <f>+C39/C$12</f>
        <v>4.2522727272727275E-2</v>
      </c>
      <c r="E39" s="65">
        <f>+E33-E36-E37</f>
        <v>26903.950000000026</v>
      </c>
      <c r="F39" s="80">
        <f>+E39/E$12</f>
        <v>5.4351414141414194E-2</v>
      </c>
      <c r="G39" s="62"/>
      <c r="H39" s="62"/>
      <c r="I39" s="67"/>
      <c r="J39" s="62"/>
      <c r="K39" s="62"/>
    </row>
    <row r="40" spans="2:11" ht="13.5" thickBot="1" x14ac:dyDescent="0.25">
      <c r="B40" s="43" t="s">
        <v>29</v>
      </c>
      <c r="C40" s="109">
        <f>+D39</f>
        <v>4.2522727272727275E-2</v>
      </c>
      <c r="D40" s="109"/>
      <c r="E40" s="109">
        <f>+F39</f>
        <v>5.4351414141414194E-2</v>
      </c>
      <c r="F40" s="41"/>
      <c r="G40" s="62"/>
      <c r="H40" s="62"/>
      <c r="I40" s="67"/>
      <c r="J40" s="62"/>
      <c r="K40" s="62"/>
    </row>
    <row r="41" spans="2:11" ht="13.5" thickTop="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2:11" x14ac:dyDescent="0.2">
      <c r="E42" s="161"/>
    </row>
    <row r="43" spans="2:11" x14ac:dyDescent="0.2">
      <c r="E43" s="169"/>
    </row>
    <row r="44" spans="2:11" x14ac:dyDescent="0.2">
      <c r="B44" s="62"/>
      <c r="C44" s="62"/>
      <c r="D44" s="78"/>
      <c r="E44" s="54"/>
      <c r="F44" s="62"/>
      <c r="G44" s="62"/>
      <c r="H44" s="62"/>
      <c r="I44" s="62"/>
      <c r="J44" s="62"/>
      <c r="K44" s="62"/>
    </row>
    <row r="45" spans="2:11" x14ac:dyDescent="0.2">
      <c r="B45" s="42" t="s">
        <v>146</v>
      </c>
      <c r="C45" s="83"/>
      <c r="D45" s="71" t="s">
        <v>39</v>
      </c>
      <c r="E45" s="83"/>
      <c r="F45" s="59"/>
      <c r="G45" s="62"/>
      <c r="H45" s="82"/>
      <c r="I45" s="62"/>
      <c r="J45" s="82"/>
      <c r="K45" s="62"/>
    </row>
    <row r="46" spans="2:11" x14ac:dyDescent="0.2">
      <c r="B46" s="42" t="s">
        <v>40</v>
      </c>
      <c r="C46" s="83"/>
      <c r="D46" s="71" t="s">
        <v>41</v>
      </c>
      <c r="E46" s="83"/>
      <c r="F46" s="59"/>
      <c r="G46" s="62"/>
      <c r="H46" s="82"/>
      <c r="I46" s="62"/>
      <c r="J46" s="82"/>
      <c r="K46" s="62"/>
    </row>
    <row r="47" spans="2:11" x14ac:dyDescent="0.2">
      <c r="B47" s="62"/>
      <c r="C47" s="83"/>
      <c r="D47" s="59"/>
      <c r="E47" s="83"/>
      <c r="F47" s="59"/>
      <c r="G47" s="62"/>
      <c r="H47" s="62"/>
      <c r="I47" s="70"/>
    </row>
    <row r="48" spans="2:11" x14ac:dyDescent="0.2">
      <c r="B48" s="218"/>
      <c r="C48" s="218"/>
      <c r="D48" s="218"/>
      <c r="E48" s="218"/>
      <c r="F48" s="218"/>
      <c r="G48" s="54"/>
      <c r="H48" s="54"/>
      <c r="I48" s="54"/>
    </row>
    <row r="50" spans="2:9" x14ac:dyDescent="0.2">
      <c r="B50" s="62"/>
      <c r="C50" s="76"/>
      <c r="D50" s="62"/>
      <c r="E50" s="62"/>
      <c r="F50" s="62"/>
      <c r="G50" s="62"/>
      <c r="H50" s="62"/>
      <c r="I50" s="62"/>
    </row>
    <row r="51" spans="2:9" x14ac:dyDescent="0.2">
      <c r="B51" s="64"/>
      <c r="C51" s="56"/>
      <c r="D51" s="50"/>
      <c r="E51" s="50"/>
      <c r="F51" s="50"/>
      <c r="G51" s="62"/>
      <c r="H51" s="62"/>
      <c r="I51" s="62"/>
    </row>
  </sheetData>
  <mergeCells count="3">
    <mergeCell ref="B6:F6"/>
    <mergeCell ref="B7:F7"/>
    <mergeCell ref="B48:F4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4"/>
  <sheetViews>
    <sheetView topLeftCell="A22" workbookViewId="0">
      <selection activeCell="C46" sqref="C46"/>
    </sheetView>
  </sheetViews>
  <sheetFormatPr baseColWidth="10" defaultRowHeight="12.75" x14ac:dyDescent="0.2"/>
  <cols>
    <col min="1" max="1" width="55.28515625" bestFit="1" customWidth="1"/>
    <col min="2" max="5" width="13.7109375" customWidth="1"/>
    <col min="6" max="256" width="8.85546875" customWidth="1"/>
    <col min="257" max="261" width="13.7109375" customWidth="1"/>
    <col min="262" max="512" width="8.85546875" customWidth="1"/>
    <col min="513" max="517" width="13.7109375" customWidth="1"/>
    <col min="518" max="768" width="8.85546875" customWidth="1"/>
    <col min="769" max="773" width="13.7109375" customWidth="1"/>
    <col min="774" max="1024" width="8.85546875" customWidth="1"/>
    <col min="1025" max="1029" width="13.7109375" customWidth="1"/>
    <col min="1030" max="1280" width="8.85546875" customWidth="1"/>
    <col min="1281" max="1285" width="13.7109375" customWidth="1"/>
    <col min="1286" max="1536" width="8.85546875" customWidth="1"/>
    <col min="1537" max="1541" width="13.7109375" customWidth="1"/>
    <col min="1542" max="1792" width="8.85546875" customWidth="1"/>
    <col min="1793" max="1797" width="13.7109375" customWidth="1"/>
    <col min="1798" max="2048" width="8.85546875" customWidth="1"/>
    <col min="2049" max="2053" width="13.7109375" customWidth="1"/>
    <col min="2054" max="2304" width="8.85546875" customWidth="1"/>
    <col min="2305" max="2309" width="13.7109375" customWidth="1"/>
    <col min="2310" max="2560" width="8.85546875" customWidth="1"/>
    <col min="2561" max="2565" width="13.7109375" customWidth="1"/>
    <col min="2566" max="2816" width="8.85546875" customWidth="1"/>
    <col min="2817" max="2821" width="13.7109375" customWidth="1"/>
    <col min="2822" max="3072" width="8.85546875" customWidth="1"/>
    <col min="3073" max="3077" width="13.7109375" customWidth="1"/>
    <col min="3078" max="3328" width="8.85546875" customWidth="1"/>
    <col min="3329" max="3333" width="13.7109375" customWidth="1"/>
    <col min="3334" max="3584" width="8.85546875" customWidth="1"/>
    <col min="3585" max="3589" width="13.7109375" customWidth="1"/>
    <col min="3590" max="3840" width="8.85546875" customWidth="1"/>
    <col min="3841" max="3845" width="13.7109375" customWidth="1"/>
    <col min="3846" max="4096" width="8.85546875" customWidth="1"/>
    <col min="4097" max="4101" width="13.7109375" customWidth="1"/>
    <col min="4102" max="4352" width="8.85546875" customWidth="1"/>
    <col min="4353" max="4357" width="13.7109375" customWidth="1"/>
    <col min="4358" max="4608" width="8.85546875" customWidth="1"/>
    <col min="4609" max="4613" width="13.7109375" customWidth="1"/>
    <col min="4614" max="4864" width="8.85546875" customWidth="1"/>
    <col min="4865" max="4869" width="13.7109375" customWidth="1"/>
    <col min="4870" max="5120" width="8.85546875" customWidth="1"/>
    <col min="5121" max="5125" width="13.7109375" customWidth="1"/>
    <col min="5126" max="5376" width="8.85546875" customWidth="1"/>
    <col min="5377" max="5381" width="13.7109375" customWidth="1"/>
    <col min="5382" max="5632" width="8.85546875" customWidth="1"/>
    <col min="5633" max="5637" width="13.7109375" customWidth="1"/>
    <col min="5638" max="5888" width="8.85546875" customWidth="1"/>
    <col min="5889" max="5893" width="13.7109375" customWidth="1"/>
    <col min="5894" max="6144" width="8.85546875" customWidth="1"/>
    <col min="6145" max="6149" width="13.7109375" customWidth="1"/>
    <col min="6150" max="6400" width="8.85546875" customWidth="1"/>
    <col min="6401" max="6405" width="13.7109375" customWidth="1"/>
    <col min="6406" max="6656" width="8.85546875" customWidth="1"/>
    <col min="6657" max="6661" width="13.7109375" customWidth="1"/>
    <col min="6662" max="6912" width="8.85546875" customWidth="1"/>
    <col min="6913" max="6917" width="13.7109375" customWidth="1"/>
    <col min="6918" max="7168" width="8.85546875" customWidth="1"/>
    <col min="7169" max="7173" width="13.7109375" customWidth="1"/>
    <col min="7174" max="7424" width="8.85546875" customWidth="1"/>
    <col min="7425" max="7429" width="13.7109375" customWidth="1"/>
    <col min="7430" max="7680" width="8.85546875" customWidth="1"/>
    <col min="7681" max="7685" width="13.7109375" customWidth="1"/>
    <col min="7686" max="7936" width="8.85546875" customWidth="1"/>
    <col min="7937" max="7941" width="13.7109375" customWidth="1"/>
    <col min="7942" max="8192" width="8.85546875" customWidth="1"/>
    <col min="8193" max="8197" width="13.7109375" customWidth="1"/>
    <col min="8198" max="8448" width="8.85546875" customWidth="1"/>
    <col min="8449" max="8453" width="13.7109375" customWidth="1"/>
    <col min="8454" max="8704" width="8.85546875" customWidth="1"/>
    <col min="8705" max="8709" width="13.7109375" customWidth="1"/>
    <col min="8710" max="8960" width="8.85546875" customWidth="1"/>
    <col min="8961" max="8965" width="13.7109375" customWidth="1"/>
    <col min="8966" max="9216" width="8.85546875" customWidth="1"/>
    <col min="9217" max="9221" width="13.7109375" customWidth="1"/>
    <col min="9222" max="9472" width="8.85546875" customWidth="1"/>
    <col min="9473" max="9477" width="13.7109375" customWidth="1"/>
    <col min="9478" max="9728" width="8.85546875" customWidth="1"/>
    <col min="9729" max="9733" width="13.7109375" customWidth="1"/>
    <col min="9734" max="9984" width="8.85546875" customWidth="1"/>
    <col min="9985" max="9989" width="13.7109375" customWidth="1"/>
    <col min="9990" max="10240" width="8.85546875" customWidth="1"/>
    <col min="10241" max="10245" width="13.7109375" customWidth="1"/>
    <col min="10246" max="10496" width="8.85546875" customWidth="1"/>
    <col min="10497" max="10501" width="13.7109375" customWidth="1"/>
    <col min="10502" max="10752" width="8.85546875" customWidth="1"/>
    <col min="10753" max="10757" width="13.7109375" customWidth="1"/>
    <col min="10758" max="11008" width="8.85546875" customWidth="1"/>
    <col min="11009" max="11013" width="13.7109375" customWidth="1"/>
    <col min="11014" max="11264" width="8.85546875" customWidth="1"/>
    <col min="11265" max="11269" width="13.7109375" customWidth="1"/>
    <col min="11270" max="11520" width="8.85546875" customWidth="1"/>
    <col min="11521" max="11525" width="13.7109375" customWidth="1"/>
    <col min="11526" max="11776" width="8.85546875" customWidth="1"/>
    <col min="11777" max="11781" width="13.7109375" customWidth="1"/>
    <col min="11782" max="12032" width="8.85546875" customWidth="1"/>
    <col min="12033" max="12037" width="13.7109375" customWidth="1"/>
    <col min="12038" max="12288" width="8.85546875" customWidth="1"/>
    <col min="12289" max="12293" width="13.7109375" customWidth="1"/>
    <col min="12294" max="12544" width="8.85546875" customWidth="1"/>
    <col min="12545" max="12549" width="13.7109375" customWidth="1"/>
    <col min="12550" max="12800" width="8.85546875" customWidth="1"/>
    <col min="12801" max="12805" width="13.7109375" customWidth="1"/>
    <col min="12806" max="13056" width="8.85546875" customWidth="1"/>
    <col min="13057" max="13061" width="13.7109375" customWidth="1"/>
    <col min="13062" max="13312" width="8.85546875" customWidth="1"/>
    <col min="13313" max="13317" width="13.7109375" customWidth="1"/>
    <col min="13318" max="13568" width="8.85546875" customWidth="1"/>
    <col min="13569" max="13573" width="13.7109375" customWidth="1"/>
    <col min="13574" max="13824" width="8.85546875" customWidth="1"/>
    <col min="13825" max="13829" width="13.7109375" customWidth="1"/>
    <col min="13830" max="14080" width="8.85546875" customWidth="1"/>
    <col min="14081" max="14085" width="13.7109375" customWidth="1"/>
    <col min="14086" max="14336" width="8.85546875" customWidth="1"/>
    <col min="14337" max="14341" width="13.7109375" customWidth="1"/>
    <col min="14342" max="14592" width="8.85546875" customWidth="1"/>
    <col min="14593" max="14597" width="13.7109375" customWidth="1"/>
    <col min="14598" max="14848" width="8.85546875" customWidth="1"/>
    <col min="14849" max="14853" width="13.7109375" customWidth="1"/>
    <col min="14854" max="15104" width="8.85546875" customWidth="1"/>
    <col min="15105" max="15109" width="13.7109375" customWidth="1"/>
    <col min="15110" max="15360" width="8.85546875" customWidth="1"/>
    <col min="15361" max="15365" width="13.7109375" customWidth="1"/>
    <col min="15366" max="15616" width="8.85546875" customWidth="1"/>
    <col min="15617" max="15621" width="13.7109375" customWidth="1"/>
    <col min="15622" max="15872" width="8.85546875" customWidth="1"/>
    <col min="15873" max="15877" width="13.7109375" customWidth="1"/>
    <col min="15878" max="16128" width="8.85546875" customWidth="1"/>
    <col min="16129" max="16133" width="13.7109375" customWidth="1"/>
    <col min="16134" max="16384" width="8.85546875" customWidth="1"/>
  </cols>
  <sheetData>
    <row r="1" spans="1:5" ht="24" customHeight="1" x14ac:dyDescent="0.2">
      <c r="A1" s="150" t="s">
        <v>0</v>
      </c>
      <c r="C1" s="151" t="s">
        <v>76</v>
      </c>
      <c r="E1" s="152" t="s">
        <v>1</v>
      </c>
    </row>
    <row r="2" spans="1:5" ht="24" customHeight="1" x14ac:dyDescent="0.2">
      <c r="A2" s="151" t="s">
        <v>164</v>
      </c>
      <c r="E2" s="152" t="s">
        <v>148</v>
      </c>
    </row>
    <row r="3" spans="1:5" ht="12" customHeight="1" x14ac:dyDescent="0.2">
      <c r="A3" s="3"/>
      <c r="B3" s="3"/>
      <c r="C3" s="3"/>
      <c r="D3" s="3"/>
      <c r="E3" s="3"/>
    </row>
    <row r="4" spans="1:5" ht="22.15" customHeight="1" x14ac:dyDescent="0.2">
      <c r="A4" s="153"/>
      <c r="B4" s="157" t="s">
        <v>28</v>
      </c>
      <c r="C4" s="158" t="s">
        <v>29</v>
      </c>
      <c r="D4" s="157" t="s">
        <v>30</v>
      </c>
      <c r="E4" s="158" t="s">
        <v>29</v>
      </c>
    </row>
    <row r="5" spans="1:5" ht="12" customHeight="1" x14ac:dyDescent="0.2">
      <c r="A5" s="3"/>
      <c r="B5" s="3"/>
      <c r="C5" s="3"/>
      <c r="D5" s="3"/>
      <c r="E5" s="3"/>
    </row>
    <row r="6" spans="1:5" ht="19.899999999999999" customHeight="1" x14ac:dyDescent="0.2">
      <c r="A6" s="159" t="s">
        <v>31</v>
      </c>
      <c r="B6" s="153"/>
      <c r="C6" s="153"/>
      <c r="D6" s="153"/>
      <c r="E6" s="153"/>
    </row>
    <row r="7" spans="1:5" ht="19.899999999999999" customHeight="1" x14ac:dyDescent="0.2">
      <c r="A7" s="153" t="s">
        <v>3</v>
      </c>
    </row>
    <row r="8" spans="1:5" ht="19.899999999999999" customHeight="1" x14ac:dyDescent="0.2">
      <c r="A8" s="154" t="s">
        <v>98</v>
      </c>
    </row>
    <row r="9" spans="1:5" ht="19.899999999999999" customHeight="1" x14ac:dyDescent="0.2">
      <c r="A9" s="153" t="s">
        <v>99</v>
      </c>
    </row>
    <row r="10" spans="1:5" ht="12" customHeight="1" x14ac:dyDescent="0.2">
      <c r="A10" s="153" t="s">
        <v>100</v>
      </c>
      <c r="B10" s="155">
        <v>980383.4</v>
      </c>
      <c r="C10" s="155">
        <v>99.9</v>
      </c>
      <c r="D10" s="155">
        <v>6536256.4000000004</v>
      </c>
      <c r="E10" s="155">
        <v>99.98</v>
      </c>
    </row>
    <row r="11" spans="1:5" ht="19.899999999999999" customHeight="1" x14ac:dyDescent="0.2">
      <c r="A11" s="3"/>
      <c r="B11" s="3"/>
      <c r="C11" s="3"/>
      <c r="D11" s="3"/>
    </row>
    <row r="12" spans="1:5" ht="19.899999999999999" customHeight="1" x14ac:dyDescent="0.2">
      <c r="A12" s="153" t="s">
        <v>101</v>
      </c>
      <c r="B12" s="155">
        <v>980383.4</v>
      </c>
      <c r="C12" s="155">
        <v>99.9</v>
      </c>
      <c r="D12" s="155">
        <v>6536256.4000000004</v>
      </c>
      <c r="E12" s="155">
        <v>99.98</v>
      </c>
    </row>
    <row r="13" spans="1:5" ht="19.899999999999999" customHeight="1" x14ac:dyDescent="0.2">
      <c r="A13" s="153" t="s">
        <v>3</v>
      </c>
    </row>
    <row r="14" spans="1:5" ht="19.899999999999999" customHeight="1" x14ac:dyDescent="0.2">
      <c r="A14" s="153" t="s">
        <v>165</v>
      </c>
      <c r="B14" s="155">
        <v>1000</v>
      </c>
      <c r="C14" s="155">
        <v>0.1</v>
      </c>
      <c r="D14" s="155">
        <v>1000</v>
      </c>
      <c r="E14" s="155">
        <v>0.02</v>
      </c>
    </row>
    <row r="15" spans="1:5" ht="19.899999999999999" customHeight="1" x14ac:dyDescent="0.2">
      <c r="A15" s="3"/>
      <c r="B15" s="3"/>
      <c r="C15" s="3"/>
      <c r="D15" s="3"/>
    </row>
    <row r="16" spans="1:5" ht="19.899999999999999" customHeight="1" x14ac:dyDescent="0.2">
      <c r="A16" s="153" t="s">
        <v>101</v>
      </c>
      <c r="B16" s="155">
        <v>981383.4</v>
      </c>
      <c r="C16" s="155">
        <v>100</v>
      </c>
      <c r="D16" s="155">
        <v>6537256.4000000004</v>
      </c>
      <c r="E16" s="155">
        <v>100</v>
      </c>
    </row>
    <row r="17" spans="1:5" ht="12" customHeight="1" x14ac:dyDescent="0.2">
      <c r="A17" s="153" t="s">
        <v>3</v>
      </c>
    </row>
    <row r="18" spans="1:5" ht="19.899999999999999" customHeight="1" x14ac:dyDescent="0.2">
      <c r="A18" s="3"/>
      <c r="B18" s="3"/>
      <c r="C18" s="3"/>
      <c r="D18" s="3"/>
    </row>
    <row r="19" spans="1:5" ht="19.899999999999999" customHeight="1" x14ac:dyDescent="0.2">
      <c r="A19" s="159" t="s">
        <v>32</v>
      </c>
      <c r="B19" s="155">
        <v>981383.4</v>
      </c>
      <c r="C19" s="155">
        <v>100</v>
      </c>
      <c r="D19" s="155">
        <v>6537256.4000000004</v>
      </c>
      <c r="E19" s="155">
        <v>100</v>
      </c>
    </row>
    <row r="20" spans="1:5" ht="19.899999999999999" customHeight="1" x14ac:dyDescent="0.2">
      <c r="A20" s="153" t="s">
        <v>3</v>
      </c>
    </row>
    <row r="21" spans="1:5" ht="19.899999999999999" customHeight="1" x14ac:dyDescent="0.2">
      <c r="A21" s="159" t="s">
        <v>33</v>
      </c>
      <c r="B21" s="153"/>
      <c r="C21" s="153"/>
      <c r="D21" s="153"/>
      <c r="E21" s="153"/>
    </row>
    <row r="22" spans="1:5" ht="12" customHeight="1" x14ac:dyDescent="0.2">
      <c r="A22" s="153" t="s">
        <v>3</v>
      </c>
    </row>
    <row r="23" spans="1:5" ht="19.899999999999999" customHeight="1" x14ac:dyDescent="0.2">
      <c r="A23" s="154" t="s">
        <v>102</v>
      </c>
    </row>
    <row r="24" spans="1:5" ht="19.899999999999999" customHeight="1" x14ac:dyDescent="0.2">
      <c r="A24" s="153" t="s">
        <v>166</v>
      </c>
      <c r="B24" s="155">
        <v>0</v>
      </c>
      <c r="C24" s="155">
        <v>0</v>
      </c>
      <c r="D24" s="155">
        <v>1703310.5</v>
      </c>
      <c r="E24" s="155">
        <v>26.06</v>
      </c>
    </row>
    <row r="25" spans="1:5" ht="12" customHeight="1" x14ac:dyDescent="0.2">
      <c r="A25" s="153" t="s">
        <v>103</v>
      </c>
      <c r="B25" s="155">
        <v>527788</v>
      </c>
      <c r="C25" s="155">
        <v>53.78</v>
      </c>
      <c r="D25" s="155">
        <v>1955282.6</v>
      </c>
      <c r="E25" s="155">
        <v>29.91</v>
      </c>
    </row>
    <row r="26" spans="1:5" ht="19.899999999999999" customHeight="1" x14ac:dyDescent="0.2">
      <c r="A26" s="153" t="s">
        <v>167</v>
      </c>
      <c r="B26" s="155">
        <v>29714.53</v>
      </c>
      <c r="C26" s="155">
        <v>3.03</v>
      </c>
      <c r="D26" s="155">
        <v>255837.37</v>
      </c>
      <c r="E26" s="155">
        <v>3.91</v>
      </c>
    </row>
    <row r="27" spans="1:5" ht="19.899999999999999" customHeight="1" x14ac:dyDescent="0.2">
      <c r="A27" s="153" t="s">
        <v>105</v>
      </c>
      <c r="B27" s="155">
        <v>49628.65</v>
      </c>
      <c r="C27" s="155">
        <v>5.0599999999999996</v>
      </c>
      <c r="D27" s="155">
        <v>179304.46</v>
      </c>
      <c r="E27" s="155">
        <v>2.74</v>
      </c>
    </row>
    <row r="28" spans="1:5" ht="19.899999999999999" customHeight="1" x14ac:dyDescent="0.2">
      <c r="A28" s="153" t="s">
        <v>106</v>
      </c>
      <c r="B28" s="155">
        <v>1542.5</v>
      </c>
      <c r="C28" s="155">
        <v>0.16</v>
      </c>
      <c r="D28" s="155">
        <v>10598.75</v>
      </c>
      <c r="E28" s="155">
        <v>0.16</v>
      </c>
    </row>
    <row r="29" spans="1:5" ht="19.899999999999999" customHeight="1" x14ac:dyDescent="0.2">
      <c r="A29" s="153" t="s">
        <v>107</v>
      </c>
      <c r="B29" s="155">
        <v>27380.26</v>
      </c>
      <c r="C29" s="155">
        <v>2.79</v>
      </c>
      <c r="D29" s="155">
        <v>137891.35999999999</v>
      </c>
      <c r="E29" s="155">
        <v>2.11</v>
      </c>
    </row>
    <row r="30" spans="1:5" ht="19.899999999999999" customHeight="1" x14ac:dyDescent="0.2">
      <c r="A30" s="153" t="s">
        <v>108</v>
      </c>
      <c r="B30" s="155">
        <v>4216.1000000000004</v>
      </c>
      <c r="C30" s="155">
        <v>0.43</v>
      </c>
      <c r="D30" s="155">
        <v>12171.37</v>
      </c>
      <c r="E30" s="155">
        <v>0.19</v>
      </c>
    </row>
    <row r="31" spans="1:5" ht="19.899999999999999" customHeight="1" x14ac:dyDescent="0.2">
      <c r="A31" s="3"/>
      <c r="B31" s="3"/>
      <c r="C31" s="3"/>
      <c r="D31" s="3"/>
    </row>
    <row r="32" spans="1:5" ht="19.899999999999999" customHeight="1" x14ac:dyDescent="0.2">
      <c r="A32" s="153" t="s">
        <v>109</v>
      </c>
      <c r="B32" s="155">
        <v>631837.84</v>
      </c>
      <c r="C32" s="155">
        <v>64.38</v>
      </c>
      <c r="D32" s="155">
        <v>4230053.67</v>
      </c>
      <c r="E32" s="155">
        <v>64.709999999999994</v>
      </c>
    </row>
    <row r="33" spans="1:5" ht="19.899999999999999" customHeight="1" x14ac:dyDescent="0.2">
      <c r="A33" s="153" t="s">
        <v>3</v>
      </c>
    </row>
    <row r="34" spans="1:5" ht="12" customHeight="1" x14ac:dyDescent="0.2">
      <c r="A34" s="3"/>
      <c r="B34" s="3"/>
      <c r="C34" s="3"/>
      <c r="D34" s="3"/>
    </row>
    <row r="35" spans="1:5" ht="19.899999999999999" customHeight="1" x14ac:dyDescent="0.2">
      <c r="A35" s="159" t="s">
        <v>34</v>
      </c>
      <c r="B35" s="155">
        <v>631837.84</v>
      </c>
      <c r="C35" s="155">
        <v>64.38</v>
      </c>
      <c r="D35" s="155">
        <v>4230053.67</v>
      </c>
      <c r="E35" s="155">
        <v>64.709999999999994</v>
      </c>
    </row>
    <row r="36" spans="1:5" ht="19.899999999999999" customHeight="1" x14ac:dyDescent="0.2">
      <c r="A36" s="153" t="s">
        <v>3</v>
      </c>
    </row>
    <row r="37" spans="1:5" ht="12" customHeight="1" x14ac:dyDescent="0.2">
      <c r="A37" s="153" t="s">
        <v>3</v>
      </c>
    </row>
    <row r="38" spans="1:5" ht="19.899999999999999" customHeight="1" x14ac:dyDescent="0.2">
      <c r="A38" s="3"/>
      <c r="B38" s="3"/>
      <c r="C38" s="3"/>
      <c r="D38" s="3"/>
    </row>
    <row r="39" spans="1:5" ht="19.899999999999999" customHeight="1" x14ac:dyDescent="0.2">
      <c r="A39" s="159" t="s">
        <v>35</v>
      </c>
      <c r="B39" s="155">
        <v>349545.56</v>
      </c>
      <c r="C39" s="155">
        <v>35.619999999999997</v>
      </c>
      <c r="D39" s="155">
        <v>2307202.73</v>
      </c>
      <c r="E39" s="155">
        <v>35.29</v>
      </c>
    </row>
    <row r="40" spans="1:5" ht="19.899999999999999" customHeight="1" x14ac:dyDescent="0.2">
      <c r="A40" s="3"/>
      <c r="B40" s="3"/>
      <c r="C40" s="3"/>
      <c r="D40" s="3"/>
    </row>
    <row r="41" spans="1:5" ht="12" customHeight="1" x14ac:dyDescent="0.2">
      <c r="A41" s="153" t="s">
        <v>3</v>
      </c>
      <c r="B41" s="153" t="s">
        <v>3</v>
      </c>
      <c r="C41" s="153" t="s">
        <v>3</v>
      </c>
      <c r="D41" s="153" t="s">
        <v>3</v>
      </c>
      <c r="E41" s="153" t="s">
        <v>3</v>
      </c>
    </row>
    <row r="42" spans="1:5" ht="19.899999999999999" customHeight="1" x14ac:dyDescent="0.2"/>
    <row r="43" spans="1:5" ht="12" customHeight="1" x14ac:dyDescent="0.2"/>
    <row r="44" spans="1:5" ht="19.899999999999999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opLeftCell="A31" workbookViewId="0">
      <selection activeCell="C11" sqref="C11"/>
    </sheetView>
  </sheetViews>
  <sheetFormatPr baseColWidth="10" defaultRowHeight="12.75" x14ac:dyDescent="0.2"/>
  <cols>
    <col min="1" max="5" width="13.7109375" customWidth="1"/>
    <col min="6" max="256" width="8.85546875" customWidth="1"/>
    <col min="257" max="261" width="13.7109375" customWidth="1"/>
    <col min="262" max="512" width="8.85546875" customWidth="1"/>
    <col min="513" max="517" width="13.7109375" customWidth="1"/>
    <col min="518" max="768" width="8.85546875" customWidth="1"/>
    <col min="769" max="773" width="13.7109375" customWidth="1"/>
    <col min="774" max="1024" width="8.85546875" customWidth="1"/>
    <col min="1025" max="1029" width="13.7109375" customWidth="1"/>
    <col min="1030" max="1280" width="8.85546875" customWidth="1"/>
    <col min="1281" max="1285" width="13.7109375" customWidth="1"/>
    <col min="1286" max="1536" width="8.85546875" customWidth="1"/>
    <col min="1537" max="1541" width="13.7109375" customWidth="1"/>
    <col min="1542" max="1792" width="8.85546875" customWidth="1"/>
    <col min="1793" max="1797" width="13.7109375" customWidth="1"/>
    <col min="1798" max="2048" width="8.85546875" customWidth="1"/>
    <col min="2049" max="2053" width="13.7109375" customWidth="1"/>
    <col min="2054" max="2304" width="8.85546875" customWidth="1"/>
    <col min="2305" max="2309" width="13.7109375" customWidth="1"/>
    <col min="2310" max="2560" width="8.85546875" customWidth="1"/>
    <col min="2561" max="2565" width="13.7109375" customWidth="1"/>
    <col min="2566" max="2816" width="8.85546875" customWidth="1"/>
    <col min="2817" max="2821" width="13.7109375" customWidth="1"/>
    <col min="2822" max="3072" width="8.85546875" customWidth="1"/>
    <col min="3073" max="3077" width="13.7109375" customWidth="1"/>
    <col min="3078" max="3328" width="8.85546875" customWidth="1"/>
    <col min="3329" max="3333" width="13.7109375" customWidth="1"/>
    <col min="3334" max="3584" width="8.85546875" customWidth="1"/>
    <col min="3585" max="3589" width="13.7109375" customWidth="1"/>
    <col min="3590" max="3840" width="8.85546875" customWidth="1"/>
    <col min="3841" max="3845" width="13.7109375" customWidth="1"/>
    <col min="3846" max="4096" width="8.85546875" customWidth="1"/>
    <col min="4097" max="4101" width="13.7109375" customWidth="1"/>
    <col min="4102" max="4352" width="8.85546875" customWidth="1"/>
    <col min="4353" max="4357" width="13.7109375" customWidth="1"/>
    <col min="4358" max="4608" width="8.85546875" customWidth="1"/>
    <col min="4609" max="4613" width="13.7109375" customWidth="1"/>
    <col min="4614" max="4864" width="8.85546875" customWidth="1"/>
    <col min="4865" max="4869" width="13.7109375" customWidth="1"/>
    <col min="4870" max="5120" width="8.85546875" customWidth="1"/>
    <col min="5121" max="5125" width="13.7109375" customWidth="1"/>
    <col min="5126" max="5376" width="8.85546875" customWidth="1"/>
    <col min="5377" max="5381" width="13.7109375" customWidth="1"/>
    <col min="5382" max="5632" width="8.85546875" customWidth="1"/>
    <col min="5633" max="5637" width="13.7109375" customWidth="1"/>
    <col min="5638" max="5888" width="8.85546875" customWidth="1"/>
    <col min="5889" max="5893" width="13.7109375" customWidth="1"/>
    <col min="5894" max="6144" width="8.85546875" customWidth="1"/>
    <col min="6145" max="6149" width="13.7109375" customWidth="1"/>
    <col min="6150" max="6400" width="8.85546875" customWidth="1"/>
    <col min="6401" max="6405" width="13.7109375" customWidth="1"/>
    <col min="6406" max="6656" width="8.85546875" customWidth="1"/>
    <col min="6657" max="6661" width="13.7109375" customWidth="1"/>
    <col min="6662" max="6912" width="8.85546875" customWidth="1"/>
    <col min="6913" max="6917" width="13.7109375" customWidth="1"/>
    <col min="6918" max="7168" width="8.85546875" customWidth="1"/>
    <col min="7169" max="7173" width="13.7109375" customWidth="1"/>
    <col min="7174" max="7424" width="8.85546875" customWidth="1"/>
    <col min="7425" max="7429" width="13.7109375" customWidth="1"/>
    <col min="7430" max="7680" width="8.85546875" customWidth="1"/>
    <col min="7681" max="7685" width="13.7109375" customWidth="1"/>
    <col min="7686" max="7936" width="8.85546875" customWidth="1"/>
    <col min="7937" max="7941" width="13.7109375" customWidth="1"/>
    <col min="7942" max="8192" width="8.85546875" customWidth="1"/>
    <col min="8193" max="8197" width="13.7109375" customWidth="1"/>
    <col min="8198" max="8448" width="8.85546875" customWidth="1"/>
    <col min="8449" max="8453" width="13.7109375" customWidth="1"/>
    <col min="8454" max="8704" width="8.85546875" customWidth="1"/>
    <col min="8705" max="8709" width="13.7109375" customWidth="1"/>
    <col min="8710" max="8960" width="8.85546875" customWidth="1"/>
    <col min="8961" max="8965" width="13.7109375" customWidth="1"/>
    <col min="8966" max="9216" width="8.85546875" customWidth="1"/>
    <col min="9217" max="9221" width="13.7109375" customWidth="1"/>
    <col min="9222" max="9472" width="8.85546875" customWidth="1"/>
    <col min="9473" max="9477" width="13.7109375" customWidth="1"/>
    <col min="9478" max="9728" width="8.85546875" customWidth="1"/>
    <col min="9729" max="9733" width="13.7109375" customWidth="1"/>
    <col min="9734" max="9984" width="8.85546875" customWidth="1"/>
    <col min="9985" max="9989" width="13.7109375" customWidth="1"/>
    <col min="9990" max="10240" width="8.85546875" customWidth="1"/>
    <col min="10241" max="10245" width="13.7109375" customWidth="1"/>
    <col min="10246" max="10496" width="8.85546875" customWidth="1"/>
    <col min="10497" max="10501" width="13.7109375" customWidth="1"/>
    <col min="10502" max="10752" width="8.85546875" customWidth="1"/>
    <col min="10753" max="10757" width="13.7109375" customWidth="1"/>
    <col min="10758" max="11008" width="8.85546875" customWidth="1"/>
    <col min="11009" max="11013" width="13.7109375" customWidth="1"/>
    <col min="11014" max="11264" width="8.85546875" customWidth="1"/>
    <col min="11265" max="11269" width="13.7109375" customWidth="1"/>
    <col min="11270" max="11520" width="8.85546875" customWidth="1"/>
    <col min="11521" max="11525" width="13.7109375" customWidth="1"/>
    <col min="11526" max="11776" width="8.85546875" customWidth="1"/>
    <col min="11777" max="11781" width="13.7109375" customWidth="1"/>
    <col min="11782" max="12032" width="8.85546875" customWidth="1"/>
    <col min="12033" max="12037" width="13.7109375" customWidth="1"/>
    <col min="12038" max="12288" width="8.85546875" customWidth="1"/>
    <col min="12289" max="12293" width="13.7109375" customWidth="1"/>
    <col min="12294" max="12544" width="8.85546875" customWidth="1"/>
    <col min="12545" max="12549" width="13.7109375" customWidth="1"/>
    <col min="12550" max="12800" width="8.85546875" customWidth="1"/>
    <col min="12801" max="12805" width="13.7109375" customWidth="1"/>
    <col min="12806" max="13056" width="8.85546875" customWidth="1"/>
    <col min="13057" max="13061" width="13.7109375" customWidth="1"/>
    <col min="13062" max="13312" width="8.85546875" customWidth="1"/>
    <col min="13313" max="13317" width="13.7109375" customWidth="1"/>
    <col min="13318" max="13568" width="8.85546875" customWidth="1"/>
    <col min="13569" max="13573" width="13.7109375" customWidth="1"/>
    <col min="13574" max="13824" width="8.85546875" customWidth="1"/>
    <col min="13825" max="13829" width="13.7109375" customWidth="1"/>
    <col min="13830" max="14080" width="8.85546875" customWidth="1"/>
    <col min="14081" max="14085" width="13.7109375" customWidth="1"/>
    <col min="14086" max="14336" width="8.85546875" customWidth="1"/>
    <col min="14337" max="14341" width="13.7109375" customWidth="1"/>
    <col min="14342" max="14592" width="8.85546875" customWidth="1"/>
    <col min="14593" max="14597" width="13.7109375" customWidth="1"/>
    <col min="14598" max="14848" width="8.85546875" customWidth="1"/>
    <col min="14849" max="14853" width="13.7109375" customWidth="1"/>
    <col min="14854" max="15104" width="8.85546875" customWidth="1"/>
    <col min="15105" max="15109" width="13.7109375" customWidth="1"/>
    <col min="15110" max="15360" width="8.85546875" customWidth="1"/>
    <col min="15361" max="15365" width="13.7109375" customWidth="1"/>
    <col min="15366" max="15616" width="8.85546875" customWidth="1"/>
    <col min="15617" max="15621" width="13.7109375" customWidth="1"/>
    <col min="15622" max="15872" width="8.85546875" customWidth="1"/>
    <col min="15873" max="15877" width="13.7109375" customWidth="1"/>
    <col min="15878" max="16128" width="8.85546875" customWidth="1"/>
    <col min="16129" max="16133" width="13.7109375" customWidth="1"/>
    <col min="16134" max="16384" width="8.85546875" customWidth="1"/>
  </cols>
  <sheetData>
    <row r="1" spans="1:5" ht="24" customHeight="1" x14ac:dyDescent="0.2">
      <c r="A1" s="150" t="s">
        <v>0</v>
      </c>
      <c r="C1" s="151" t="s">
        <v>76</v>
      </c>
      <c r="E1" s="152" t="s">
        <v>1</v>
      </c>
    </row>
    <row r="2" spans="1:5" ht="24" customHeight="1" x14ac:dyDescent="0.2">
      <c r="A2" s="151" t="s">
        <v>147</v>
      </c>
      <c r="E2" s="152" t="s">
        <v>148</v>
      </c>
    </row>
    <row r="3" spans="1:5" ht="12" customHeight="1" x14ac:dyDescent="0.2">
      <c r="A3" s="3"/>
      <c r="B3" s="3"/>
      <c r="C3" s="3"/>
      <c r="D3" s="3"/>
      <c r="E3" s="3"/>
    </row>
    <row r="4" spans="1:5" ht="19.899999999999999" customHeight="1" x14ac:dyDescent="0.2">
      <c r="A4" s="166" t="s">
        <v>2</v>
      </c>
      <c r="B4" s="153" t="s">
        <v>3</v>
      </c>
      <c r="C4" s="167" t="s">
        <v>4</v>
      </c>
      <c r="D4" s="166" t="s">
        <v>5</v>
      </c>
      <c r="E4" s="153" t="s">
        <v>3</v>
      </c>
    </row>
    <row r="5" spans="1:5" ht="19.899999999999999" customHeight="1" x14ac:dyDescent="0.2">
      <c r="A5" s="153" t="s">
        <v>3</v>
      </c>
      <c r="B5" s="153" t="s">
        <v>3</v>
      </c>
      <c r="C5" s="153" t="s">
        <v>3</v>
      </c>
      <c r="D5" s="153" t="s">
        <v>3</v>
      </c>
      <c r="E5" s="153" t="s">
        <v>3</v>
      </c>
    </row>
    <row r="6" spans="1:5" ht="19.899999999999999" customHeight="1" x14ac:dyDescent="0.2">
      <c r="A6" s="154" t="s">
        <v>78</v>
      </c>
      <c r="B6" s="153" t="s">
        <v>3</v>
      </c>
      <c r="C6" s="153" t="s">
        <v>3</v>
      </c>
      <c r="D6" s="154" t="s">
        <v>79</v>
      </c>
      <c r="E6" s="153" t="s">
        <v>3</v>
      </c>
    </row>
    <row r="7" spans="1:5" ht="19.899999999999999" customHeight="1" x14ac:dyDescent="0.2">
      <c r="A7" s="153" t="s">
        <v>3</v>
      </c>
      <c r="B7" s="153" t="s">
        <v>3</v>
      </c>
      <c r="C7" s="167" t="s">
        <v>4</v>
      </c>
      <c r="D7" s="153" t="s">
        <v>3</v>
      </c>
      <c r="E7" s="153" t="s">
        <v>3</v>
      </c>
    </row>
    <row r="8" spans="1:5" ht="19.899999999999999" customHeight="1" x14ac:dyDescent="0.2">
      <c r="A8" s="154" t="s">
        <v>6</v>
      </c>
      <c r="B8" s="153" t="s">
        <v>3</v>
      </c>
      <c r="C8" s="153" t="s">
        <v>3</v>
      </c>
      <c r="D8" s="154" t="s">
        <v>80</v>
      </c>
      <c r="E8" s="153" t="s">
        <v>3</v>
      </c>
    </row>
    <row r="9" spans="1:5" ht="19.899999999999999" customHeight="1" x14ac:dyDescent="0.2">
      <c r="A9" s="153" t="s">
        <v>3</v>
      </c>
      <c r="B9" s="153" t="s">
        <v>3</v>
      </c>
      <c r="C9" s="167" t="s">
        <v>4</v>
      </c>
      <c r="D9" s="153" t="s">
        <v>3</v>
      </c>
      <c r="E9" s="153" t="s">
        <v>3</v>
      </c>
    </row>
    <row r="10" spans="1:5" ht="19.899999999999999" customHeight="1" x14ac:dyDescent="0.2">
      <c r="A10" s="153" t="s">
        <v>8</v>
      </c>
      <c r="B10" s="155">
        <v>164178.54</v>
      </c>
      <c r="C10" s="153" t="s">
        <v>3</v>
      </c>
      <c r="D10" s="153" t="s">
        <v>149</v>
      </c>
      <c r="E10" s="155">
        <v>389889.48</v>
      </c>
    </row>
    <row r="11" spans="1:5" ht="19.899999999999999" customHeight="1" x14ac:dyDescent="0.2">
      <c r="A11" s="153" t="s">
        <v>9</v>
      </c>
      <c r="B11" s="155">
        <v>818049.4</v>
      </c>
      <c r="C11" s="153" t="s">
        <v>3</v>
      </c>
      <c r="D11" s="153" t="s">
        <v>81</v>
      </c>
      <c r="E11" s="155">
        <v>783093.38</v>
      </c>
    </row>
    <row r="12" spans="1:5" ht="19.899999999999999" customHeight="1" x14ac:dyDescent="0.2">
      <c r="A12" s="153" t="s">
        <v>10</v>
      </c>
      <c r="B12" s="155">
        <v>23765.73</v>
      </c>
      <c r="C12" s="153" t="s">
        <v>3</v>
      </c>
      <c r="D12" s="153" t="s">
        <v>150</v>
      </c>
      <c r="E12" s="155">
        <v>112834.4</v>
      </c>
    </row>
    <row r="13" spans="1:5" ht="19.899999999999999" customHeight="1" x14ac:dyDescent="0.2">
      <c r="A13" s="153" t="s">
        <v>75</v>
      </c>
      <c r="B13" s="155">
        <v>659715.41</v>
      </c>
      <c r="C13" s="153" t="s">
        <v>3</v>
      </c>
      <c r="D13" s="153" t="s">
        <v>151</v>
      </c>
      <c r="E13" s="155">
        <v>25360.86</v>
      </c>
    </row>
    <row r="14" spans="1:5" ht="19.899999999999999" customHeight="1" x14ac:dyDescent="0.2">
      <c r="A14" s="153" t="s">
        <v>152</v>
      </c>
      <c r="B14" s="155">
        <v>129385</v>
      </c>
      <c r="C14" s="153" t="s">
        <v>3</v>
      </c>
      <c r="D14" s="153" t="s">
        <v>82</v>
      </c>
      <c r="E14" s="155">
        <v>203154.7</v>
      </c>
    </row>
    <row r="15" spans="1:5" ht="19.899999999999999" customHeight="1" x14ac:dyDescent="0.2">
      <c r="A15" s="153" t="s">
        <v>153</v>
      </c>
      <c r="B15" s="155">
        <v>782006.23</v>
      </c>
      <c r="C15" s="153" t="s">
        <v>3</v>
      </c>
      <c r="D15" s="153" t="s">
        <v>84</v>
      </c>
      <c r="E15" s="155">
        <v>251207.48</v>
      </c>
    </row>
    <row r="16" spans="1:5" ht="19.899999999999999" customHeight="1" x14ac:dyDescent="0.2">
      <c r="A16" s="153" t="s">
        <v>83</v>
      </c>
      <c r="B16" s="155">
        <v>90481.3</v>
      </c>
      <c r="C16" s="153" t="s">
        <v>3</v>
      </c>
      <c r="D16" s="153" t="s">
        <v>14</v>
      </c>
      <c r="E16" s="155">
        <v>1136.67</v>
      </c>
    </row>
    <row r="17" spans="1:5" ht="19.899999999999999" customHeight="1" x14ac:dyDescent="0.2">
      <c r="A17" s="153" t="s">
        <v>85</v>
      </c>
      <c r="B17" s="155">
        <v>610344.75</v>
      </c>
      <c r="C17" s="153" t="s">
        <v>3</v>
      </c>
      <c r="D17" s="153" t="s">
        <v>3</v>
      </c>
      <c r="E17" s="153" t="s">
        <v>3</v>
      </c>
    </row>
    <row r="18" spans="1:5" ht="19.899999999999999" customHeight="1" x14ac:dyDescent="0.2">
      <c r="A18" s="153" t="s">
        <v>3</v>
      </c>
      <c r="B18" s="153" t="s">
        <v>3</v>
      </c>
      <c r="C18" s="167" t="s">
        <v>4</v>
      </c>
      <c r="D18" s="154" t="s">
        <v>86</v>
      </c>
      <c r="E18" s="155">
        <v>1766676.97</v>
      </c>
    </row>
    <row r="19" spans="1:5" ht="19.899999999999999" customHeight="1" x14ac:dyDescent="0.2">
      <c r="A19" s="154" t="s">
        <v>15</v>
      </c>
      <c r="B19" s="155">
        <v>3277926.36</v>
      </c>
      <c r="C19" s="167" t="s">
        <v>4</v>
      </c>
      <c r="D19" s="153" t="s">
        <v>3</v>
      </c>
      <c r="E19" s="153" t="s">
        <v>3</v>
      </c>
    </row>
    <row r="20" spans="1:5" ht="19.899999999999999" customHeight="1" x14ac:dyDescent="0.2">
      <c r="A20" s="153" t="s">
        <v>3</v>
      </c>
      <c r="B20" s="153" t="s">
        <v>3</v>
      </c>
      <c r="C20" s="167" t="s">
        <v>4</v>
      </c>
      <c r="D20" s="154" t="s">
        <v>87</v>
      </c>
      <c r="E20" s="153" t="s">
        <v>3</v>
      </c>
    </row>
    <row r="21" spans="1:5" ht="19.899999999999999" customHeight="1" x14ac:dyDescent="0.2">
      <c r="A21" s="153" t="s">
        <v>3</v>
      </c>
      <c r="B21" s="153" t="s">
        <v>3</v>
      </c>
      <c r="C21" s="167" t="s">
        <v>4</v>
      </c>
      <c r="D21" s="153" t="s">
        <v>3</v>
      </c>
      <c r="E21" s="153" t="s">
        <v>3</v>
      </c>
    </row>
    <row r="22" spans="1:5" ht="19.899999999999999" customHeight="1" x14ac:dyDescent="0.2">
      <c r="A22" s="154" t="s">
        <v>89</v>
      </c>
      <c r="B22" s="153" t="s">
        <v>3</v>
      </c>
      <c r="C22" s="153" t="s">
        <v>3</v>
      </c>
      <c r="D22" s="153" t="s">
        <v>154</v>
      </c>
      <c r="E22" s="155">
        <v>4600000</v>
      </c>
    </row>
    <row r="23" spans="1:5" ht="19.899999999999999" customHeight="1" x14ac:dyDescent="0.2">
      <c r="A23" s="153" t="s">
        <v>3</v>
      </c>
      <c r="B23" s="153" t="s">
        <v>3</v>
      </c>
      <c r="C23" s="167" t="s">
        <v>4</v>
      </c>
      <c r="D23" s="153" t="s">
        <v>3</v>
      </c>
      <c r="E23" s="153" t="s">
        <v>3</v>
      </c>
    </row>
    <row r="24" spans="1:5" ht="19.899999999999999" customHeight="1" x14ac:dyDescent="0.2">
      <c r="A24" s="153" t="s">
        <v>155</v>
      </c>
      <c r="B24" s="155">
        <v>4087268</v>
      </c>
      <c r="C24" s="153" t="s">
        <v>3</v>
      </c>
      <c r="D24" s="154" t="s">
        <v>88</v>
      </c>
      <c r="E24" s="155">
        <v>4600000</v>
      </c>
    </row>
    <row r="25" spans="1:5" ht="19.899999999999999" customHeight="1" x14ac:dyDescent="0.2">
      <c r="A25" s="153" t="s">
        <v>156</v>
      </c>
      <c r="B25" s="155">
        <v>438362.07</v>
      </c>
      <c r="C25" s="153" t="s">
        <v>3</v>
      </c>
      <c r="D25" s="153" t="s">
        <v>3</v>
      </c>
      <c r="E25" s="153" t="s">
        <v>3</v>
      </c>
    </row>
    <row r="26" spans="1:5" ht="19.899999999999999" customHeight="1" x14ac:dyDescent="0.2">
      <c r="A26" s="153" t="s">
        <v>157</v>
      </c>
      <c r="B26" s="155">
        <v>71733.710000000006</v>
      </c>
      <c r="C26" s="153" t="s">
        <v>3</v>
      </c>
      <c r="D26" s="153" t="s">
        <v>3</v>
      </c>
      <c r="E26" s="153" t="s">
        <v>3</v>
      </c>
    </row>
    <row r="27" spans="1:5" ht="19.899999999999999" customHeight="1" x14ac:dyDescent="0.2">
      <c r="A27" s="153" t="s">
        <v>90</v>
      </c>
      <c r="B27" s="155">
        <v>59600</v>
      </c>
      <c r="C27" s="153" t="s">
        <v>3</v>
      </c>
      <c r="D27" s="154" t="s">
        <v>91</v>
      </c>
      <c r="E27" s="155">
        <v>6366676.9699999997</v>
      </c>
    </row>
    <row r="28" spans="1:5" ht="19.899999999999999" customHeight="1" x14ac:dyDescent="0.2">
      <c r="A28" s="153" t="s">
        <v>158</v>
      </c>
      <c r="B28" s="155">
        <v>19395.650000000001</v>
      </c>
      <c r="C28" s="153" t="s">
        <v>3</v>
      </c>
      <c r="D28" s="153" t="s">
        <v>3</v>
      </c>
      <c r="E28" s="153" t="s">
        <v>3</v>
      </c>
    </row>
    <row r="29" spans="1:5" ht="19.899999999999999" customHeight="1" x14ac:dyDescent="0.2">
      <c r="A29" s="153" t="s">
        <v>159</v>
      </c>
      <c r="B29" s="155">
        <v>336612.24</v>
      </c>
      <c r="C29" s="153" t="s">
        <v>3</v>
      </c>
      <c r="D29" s="153" t="s">
        <v>3</v>
      </c>
      <c r="E29" s="153" t="s">
        <v>3</v>
      </c>
    </row>
    <row r="30" spans="1:5" ht="19.899999999999999" customHeight="1" x14ac:dyDescent="0.2">
      <c r="A30" s="153" t="s">
        <v>160</v>
      </c>
      <c r="B30" s="155">
        <v>160167.16</v>
      </c>
      <c r="C30" s="153" t="s">
        <v>3</v>
      </c>
      <c r="D30" s="166" t="s">
        <v>17</v>
      </c>
      <c r="E30" s="155">
        <v>6366676.9699999997</v>
      </c>
    </row>
    <row r="31" spans="1:5" ht="19.899999999999999" customHeight="1" x14ac:dyDescent="0.2">
      <c r="A31" s="153" t="s">
        <v>161</v>
      </c>
      <c r="B31" s="155">
        <v>55500</v>
      </c>
      <c r="C31" s="153" t="s">
        <v>3</v>
      </c>
      <c r="D31" s="153" t="s">
        <v>3</v>
      </c>
      <c r="E31" s="153" t="s">
        <v>3</v>
      </c>
    </row>
    <row r="32" spans="1:5" ht="19.899999999999999" customHeight="1" x14ac:dyDescent="0.2">
      <c r="A32" s="153" t="s">
        <v>74</v>
      </c>
      <c r="B32" s="156">
        <v>-181244.46</v>
      </c>
      <c r="C32" s="153" t="s">
        <v>3</v>
      </c>
      <c r="D32" s="166" t="s">
        <v>18</v>
      </c>
      <c r="E32" s="153" t="s">
        <v>3</v>
      </c>
    </row>
    <row r="33" spans="1:5" ht="19.899999999999999" customHeight="1" x14ac:dyDescent="0.2">
      <c r="A33" s="153" t="s">
        <v>162</v>
      </c>
      <c r="B33" s="155">
        <v>29128.560000000001</v>
      </c>
      <c r="C33" s="153" t="s">
        <v>3</v>
      </c>
      <c r="D33" s="153" t="s">
        <v>3</v>
      </c>
      <c r="E33" s="153" t="s">
        <v>3</v>
      </c>
    </row>
    <row r="34" spans="1:5" ht="19.899999999999999" customHeight="1" x14ac:dyDescent="0.2">
      <c r="A34" s="153" t="s">
        <v>92</v>
      </c>
      <c r="B34" s="155">
        <v>123400</v>
      </c>
      <c r="C34" s="153" t="s">
        <v>3</v>
      </c>
      <c r="D34" s="154" t="s">
        <v>19</v>
      </c>
      <c r="E34" s="153" t="s">
        <v>3</v>
      </c>
    </row>
    <row r="35" spans="1:5" ht="19.899999999999999" customHeight="1" x14ac:dyDescent="0.2">
      <c r="A35" s="153" t="s">
        <v>93</v>
      </c>
      <c r="B35" s="156">
        <v>-13880</v>
      </c>
      <c r="C35" s="153" t="s">
        <v>3</v>
      </c>
      <c r="D35" s="153" t="s">
        <v>3</v>
      </c>
      <c r="E35" s="153" t="s">
        <v>3</v>
      </c>
    </row>
    <row r="36" spans="1:5" ht="19.899999999999999" customHeight="1" x14ac:dyDescent="0.2">
      <c r="A36" s="153" t="s">
        <v>94</v>
      </c>
      <c r="B36" s="155">
        <v>286814.36</v>
      </c>
      <c r="C36" s="153" t="s">
        <v>3</v>
      </c>
      <c r="D36" s="153" t="s">
        <v>96</v>
      </c>
      <c r="E36" s="155">
        <v>50000</v>
      </c>
    </row>
    <row r="37" spans="1:5" ht="19.899999999999999" customHeight="1" x14ac:dyDescent="0.2">
      <c r="A37" s="153" t="s">
        <v>3</v>
      </c>
      <c r="B37" s="153" t="s">
        <v>3</v>
      </c>
      <c r="C37" s="167" t="s">
        <v>4</v>
      </c>
      <c r="D37" s="153" t="s">
        <v>163</v>
      </c>
      <c r="E37" s="155">
        <v>26903.95</v>
      </c>
    </row>
    <row r="38" spans="1:5" ht="19.899999999999999" customHeight="1" x14ac:dyDescent="0.2">
      <c r="A38" s="154" t="s">
        <v>95</v>
      </c>
      <c r="B38" s="155">
        <v>5472857.29</v>
      </c>
      <c r="C38" s="167" t="s">
        <v>4</v>
      </c>
      <c r="D38" s="153" t="s">
        <v>3</v>
      </c>
      <c r="E38" s="153" t="s">
        <v>3</v>
      </c>
    </row>
    <row r="39" spans="1:5" ht="19.899999999999999" customHeight="1" x14ac:dyDescent="0.2">
      <c r="A39" s="153" t="s">
        <v>3</v>
      </c>
      <c r="B39" s="153" t="s">
        <v>3</v>
      </c>
      <c r="C39" s="167" t="s">
        <v>4</v>
      </c>
      <c r="D39" s="154" t="s">
        <v>22</v>
      </c>
      <c r="E39" s="155">
        <v>76903.95</v>
      </c>
    </row>
    <row r="40" spans="1:5" ht="19.899999999999999" customHeight="1" x14ac:dyDescent="0.2">
      <c r="A40" s="153" t="s">
        <v>3</v>
      </c>
      <c r="B40" s="153" t="s">
        <v>3</v>
      </c>
      <c r="C40" s="167" t="s">
        <v>4</v>
      </c>
      <c r="D40" s="153" t="s">
        <v>3</v>
      </c>
      <c r="E40" s="153" t="s">
        <v>3</v>
      </c>
    </row>
    <row r="41" spans="1:5" ht="19.899999999999999" customHeight="1" x14ac:dyDescent="0.2">
      <c r="A41" s="153" t="s">
        <v>3</v>
      </c>
      <c r="B41" s="153" t="s">
        <v>3</v>
      </c>
      <c r="C41" s="167" t="s">
        <v>4</v>
      </c>
      <c r="D41" s="153" t="s">
        <v>23</v>
      </c>
      <c r="E41" s="155">
        <v>2307202.73</v>
      </c>
    </row>
    <row r="42" spans="1:5" ht="19.899999999999999" customHeight="1" x14ac:dyDescent="0.2">
      <c r="A42" s="154" t="s">
        <v>97</v>
      </c>
      <c r="B42" s="155">
        <v>8750783.6500000004</v>
      </c>
      <c r="C42" s="167" t="s">
        <v>4</v>
      </c>
      <c r="D42" s="153" t="s">
        <v>3</v>
      </c>
      <c r="E42" s="153" t="s">
        <v>3</v>
      </c>
    </row>
    <row r="43" spans="1:5" ht="19.899999999999999" customHeight="1" x14ac:dyDescent="0.2">
      <c r="A43" s="153" t="s">
        <v>3</v>
      </c>
      <c r="B43" s="153" t="s">
        <v>3</v>
      </c>
      <c r="C43" s="167" t="s">
        <v>4</v>
      </c>
      <c r="D43" s="166" t="s">
        <v>24</v>
      </c>
      <c r="E43" s="155">
        <v>2384106.6800000002</v>
      </c>
    </row>
    <row r="44" spans="1:5" ht="19.899999999999999" customHeight="1" x14ac:dyDescent="0.2">
      <c r="A44" s="153" t="s">
        <v>3</v>
      </c>
      <c r="B44" s="153" t="s">
        <v>3</v>
      </c>
      <c r="C44" s="153" t="s">
        <v>3</v>
      </c>
      <c r="D44" s="153" t="s">
        <v>3</v>
      </c>
      <c r="E44" s="153" t="s">
        <v>3</v>
      </c>
    </row>
    <row r="45" spans="1:5" ht="19.899999999999999" customHeight="1" x14ac:dyDescent="0.2">
      <c r="A45" s="153" t="s">
        <v>3</v>
      </c>
      <c r="B45" s="153" t="s">
        <v>3</v>
      </c>
      <c r="C45" s="153" t="s">
        <v>3</v>
      </c>
      <c r="D45" s="153" t="s">
        <v>3</v>
      </c>
      <c r="E45" s="153" t="s">
        <v>3</v>
      </c>
    </row>
    <row r="46" spans="1:5" ht="19.899999999999999" customHeight="1" x14ac:dyDescent="0.2">
      <c r="A46" s="167" t="s">
        <v>4</v>
      </c>
      <c r="B46" s="153" t="s">
        <v>3</v>
      </c>
      <c r="C46" s="153" t="s">
        <v>3</v>
      </c>
      <c r="D46" s="153" t="s">
        <v>3</v>
      </c>
      <c r="E46" s="153" t="s">
        <v>3</v>
      </c>
    </row>
    <row r="47" spans="1:5" ht="19.899999999999999" customHeight="1" x14ac:dyDescent="0.2">
      <c r="A47" s="166" t="s">
        <v>25</v>
      </c>
      <c r="B47" s="155">
        <v>8750783.6500000004</v>
      </c>
      <c r="C47" s="167" t="s">
        <v>4</v>
      </c>
      <c r="D47" s="166" t="s">
        <v>26</v>
      </c>
      <c r="E47" s="155">
        <v>8750783.6500000004</v>
      </c>
    </row>
    <row r="48" spans="1:5" ht="19.899999999999999" customHeight="1" x14ac:dyDescent="0.2">
      <c r="A48" s="167" t="s">
        <v>4</v>
      </c>
      <c r="B48" s="153" t="s">
        <v>3</v>
      </c>
      <c r="C48" s="153" t="s">
        <v>3</v>
      </c>
      <c r="D48" s="153" t="s">
        <v>3</v>
      </c>
      <c r="E48" s="153" t="s">
        <v>3</v>
      </c>
    </row>
    <row r="49" spans="1:5" ht="19.899999999999999" customHeight="1" x14ac:dyDescent="0.2">
      <c r="A49" s="153" t="s">
        <v>3</v>
      </c>
    </row>
    <row r="50" spans="1:5" ht="19.899999999999999" customHeight="1" x14ac:dyDescent="0.2">
      <c r="A50" s="168" t="s">
        <v>3</v>
      </c>
      <c r="B50" s="168" t="s">
        <v>3</v>
      </c>
      <c r="C50" s="168" t="s">
        <v>3</v>
      </c>
      <c r="D50" s="168" t="s">
        <v>3</v>
      </c>
      <c r="E50" s="168" t="s">
        <v>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B6:K51"/>
  <sheetViews>
    <sheetView topLeftCell="A25" workbookViewId="0">
      <selection activeCell="E13" sqref="E13"/>
    </sheetView>
  </sheetViews>
  <sheetFormatPr baseColWidth="10" defaultColWidth="11.42578125" defaultRowHeight="12.75" x14ac:dyDescent="0.2"/>
  <cols>
    <col min="1" max="1" width="11.42578125" style="6"/>
    <col min="2" max="2" width="34" style="6" customWidth="1"/>
    <col min="3" max="3" width="17.28515625" style="6" customWidth="1"/>
    <col min="4" max="4" width="7.85546875" style="6" customWidth="1"/>
    <col min="5" max="5" width="17.28515625" style="6" customWidth="1"/>
    <col min="6" max="6" width="7.85546875" style="6" customWidth="1"/>
    <col min="7" max="16384" width="11.42578125" style="6"/>
  </cols>
  <sheetData>
    <row r="6" spans="2:11" ht="15.75" x14ac:dyDescent="0.2">
      <c r="B6" s="216" t="s">
        <v>76</v>
      </c>
      <c r="C6" s="216"/>
      <c r="D6" s="216"/>
      <c r="E6" s="216"/>
      <c r="F6" s="216"/>
      <c r="G6" s="62"/>
      <c r="H6" s="62"/>
      <c r="I6" s="62"/>
      <c r="J6" s="62"/>
      <c r="K6" s="62"/>
    </row>
    <row r="7" spans="2:11" x14ac:dyDescent="0.2">
      <c r="B7" s="217" t="s">
        <v>168</v>
      </c>
      <c r="C7" s="217"/>
      <c r="D7" s="217"/>
      <c r="E7" s="217"/>
      <c r="F7" s="217"/>
      <c r="G7" s="62"/>
      <c r="H7" s="62"/>
      <c r="I7" s="62"/>
      <c r="J7" s="62"/>
      <c r="K7" s="62"/>
    </row>
    <row r="8" spans="2:11" x14ac:dyDescent="0.2">
      <c r="B8" s="74"/>
      <c r="C8" s="61"/>
      <c r="D8" s="49"/>
      <c r="E8" s="61"/>
      <c r="F8" s="62"/>
      <c r="G8" s="62"/>
      <c r="H8" s="62"/>
      <c r="I8" s="62"/>
      <c r="J8" s="62"/>
      <c r="K8" s="62"/>
    </row>
    <row r="9" spans="2:11" x14ac:dyDescent="0.2">
      <c r="B9" s="48"/>
      <c r="C9" s="46" t="s">
        <v>169</v>
      </c>
      <c r="D9" s="92"/>
      <c r="E9" s="93" t="s">
        <v>43</v>
      </c>
      <c r="F9" s="94" t="s">
        <v>29</v>
      </c>
      <c r="G9" s="62"/>
      <c r="H9" s="62"/>
      <c r="I9" s="62"/>
      <c r="J9" s="62"/>
      <c r="K9" s="62"/>
    </row>
    <row r="10" spans="2:11" x14ac:dyDescent="0.2">
      <c r="B10" s="95" t="s">
        <v>44</v>
      </c>
      <c r="C10" s="46"/>
      <c r="D10" s="96"/>
      <c r="E10" s="46"/>
      <c r="F10" s="94"/>
      <c r="G10" s="62"/>
      <c r="H10" s="62"/>
      <c r="I10" s="62"/>
      <c r="J10" s="62"/>
      <c r="K10" s="62"/>
    </row>
    <row r="11" spans="2:11" x14ac:dyDescent="0.2">
      <c r="B11" s="44"/>
      <c r="C11" s="45"/>
      <c r="D11" s="62"/>
      <c r="E11" s="75"/>
      <c r="F11" s="72"/>
      <c r="G11" s="62"/>
      <c r="H11" s="62"/>
      <c r="I11" s="62"/>
      <c r="J11" s="62"/>
      <c r="K11" s="62"/>
    </row>
    <row r="12" spans="2:11" x14ac:dyDescent="0.2">
      <c r="B12" s="85" t="s">
        <v>45</v>
      </c>
      <c r="C12" s="63">
        <f>+'Cont Julio Edo'!B10</f>
        <v>980383.4</v>
      </c>
      <c r="D12" s="72">
        <f>+C12/C12</f>
        <v>1</v>
      </c>
      <c r="E12" s="63">
        <f>+'Cont Julio Edo'!D10</f>
        <v>6536256.4000000004</v>
      </c>
      <c r="F12" s="72">
        <f>+E12/E12</f>
        <v>1</v>
      </c>
      <c r="G12" s="62"/>
      <c r="H12" s="62"/>
      <c r="I12" s="78"/>
      <c r="J12" s="78"/>
      <c r="K12" s="88"/>
    </row>
    <row r="13" spans="2:11" x14ac:dyDescent="0.2">
      <c r="B13" s="85" t="s">
        <v>46</v>
      </c>
      <c r="C13" s="63">
        <f>+'Cont Julio Edo'!B26+240000</f>
        <v>269714.53000000003</v>
      </c>
      <c r="D13" s="72">
        <f>+C13/C$12</f>
        <v>0.27511127789393419</v>
      </c>
      <c r="E13" s="63">
        <f>+'Cont Julio Edo'!D24+'Cont Julio Edo'!D26+500000</f>
        <v>2459147.87</v>
      </c>
      <c r="F13" s="72">
        <f>+E13/E$12</f>
        <v>0.37623185498047473</v>
      </c>
      <c r="G13" s="54"/>
      <c r="H13" s="67"/>
      <c r="I13" s="78"/>
      <c r="J13" s="62"/>
      <c r="K13" s="62"/>
    </row>
    <row r="14" spans="2:11" x14ac:dyDescent="0.2">
      <c r="B14" s="44"/>
      <c r="C14" s="53"/>
      <c r="D14" s="77"/>
      <c r="E14" s="53"/>
      <c r="F14" s="77"/>
      <c r="G14" s="62"/>
      <c r="H14" s="62"/>
      <c r="I14" s="62"/>
      <c r="J14" s="62"/>
      <c r="K14" s="62"/>
    </row>
    <row r="15" spans="2:11" x14ac:dyDescent="0.2">
      <c r="B15" s="86" t="s">
        <v>47</v>
      </c>
      <c r="C15" s="65">
        <f>+C12-C13</f>
        <v>710668.87</v>
      </c>
      <c r="D15" s="80">
        <v>0.3087481780630017</v>
      </c>
      <c r="E15" s="65">
        <f>+E12-E13</f>
        <v>4077108.5300000003</v>
      </c>
      <c r="F15" s="80">
        <f>+E15/E$12</f>
        <v>0.62376814501952527</v>
      </c>
      <c r="G15" s="62"/>
      <c r="H15" s="62"/>
      <c r="I15" s="62"/>
      <c r="J15" s="62"/>
      <c r="K15" s="62"/>
    </row>
    <row r="16" spans="2:11" x14ac:dyDescent="0.2">
      <c r="B16" s="90" t="s">
        <v>29</v>
      </c>
      <c r="C16" s="104">
        <f>+D15</f>
        <v>0.3087481780630017</v>
      </c>
      <c r="D16" s="105"/>
      <c r="E16" s="104">
        <f>+F15</f>
        <v>0.62376814501952527</v>
      </c>
      <c r="F16" s="57"/>
      <c r="G16" s="62"/>
      <c r="H16" s="62"/>
      <c r="I16" s="62"/>
      <c r="J16" s="62"/>
      <c r="K16" s="62"/>
    </row>
    <row r="17" spans="2:11" x14ac:dyDescent="0.2">
      <c r="B17" s="85"/>
      <c r="C17" s="63"/>
      <c r="D17" s="72"/>
      <c r="E17" s="63"/>
      <c r="F17" s="72"/>
      <c r="G17" s="62"/>
      <c r="H17" s="62"/>
      <c r="I17" s="62"/>
      <c r="J17" s="62"/>
      <c r="K17" s="62"/>
    </row>
    <row r="18" spans="2:11" x14ac:dyDescent="0.2">
      <c r="B18" s="51" t="s">
        <v>48</v>
      </c>
      <c r="C18" s="73">
        <f>SUM(C19:C20)</f>
        <v>527788</v>
      </c>
      <c r="D18" s="84">
        <f>+C18/C$12</f>
        <v>0.53834856852941404</v>
      </c>
      <c r="E18" s="73">
        <f>SUM(E19:E20)</f>
        <v>1955282.6</v>
      </c>
      <c r="F18" s="84">
        <f>+E18/E$12</f>
        <v>0.29914410946302533</v>
      </c>
      <c r="G18" s="62"/>
      <c r="H18" s="62"/>
      <c r="I18" s="62"/>
      <c r="J18" s="62"/>
      <c r="K18" s="62"/>
    </row>
    <row r="19" spans="2:11" x14ac:dyDescent="0.2">
      <c r="B19" s="74" t="s">
        <v>49</v>
      </c>
      <c r="C19" s="63">
        <f>+'Cont Julio Edo'!B25</f>
        <v>527788</v>
      </c>
      <c r="D19" s="72">
        <f>+C19/C$12</f>
        <v>0.53834856852941404</v>
      </c>
      <c r="E19" s="63">
        <f>+'Cont Julio Edo'!D25</f>
        <v>1955282.6</v>
      </c>
      <c r="F19" s="72">
        <f>+E19/E$12</f>
        <v>0.29914410946302533</v>
      </c>
      <c r="G19" s="62"/>
      <c r="H19" s="62"/>
      <c r="I19" s="62"/>
      <c r="J19" s="62"/>
      <c r="K19" s="62"/>
    </row>
    <row r="20" spans="2:11" x14ac:dyDescent="0.2">
      <c r="B20" s="74"/>
      <c r="C20" s="63"/>
      <c r="D20" s="49"/>
      <c r="E20" s="63"/>
      <c r="F20" s="49"/>
      <c r="G20" s="62"/>
      <c r="H20" s="62"/>
      <c r="I20" s="62"/>
      <c r="J20" s="62"/>
      <c r="K20" s="62"/>
    </row>
    <row r="21" spans="2:11" x14ac:dyDescent="0.2">
      <c r="B21" s="86" t="s">
        <v>50</v>
      </c>
      <c r="C21" s="60">
        <f>+C15-C18</f>
        <v>182880.87</v>
      </c>
      <c r="D21" s="80">
        <f>+C21/C$12</f>
        <v>0.18654015357665174</v>
      </c>
      <c r="E21" s="60">
        <f>+E15-E18</f>
        <v>2121825.9300000002</v>
      </c>
      <c r="F21" s="80">
        <f>+E21/E$12</f>
        <v>0.32462403555649988</v>
      </c>
      <c r="G21" s="62"/>
      <c r="H21" s="62"/>
      <c r="I21" s="62"/>
      <c r="J21" s="62"/>
      <c r="K21" s="62"/>
    </row>
    <row r="22" spans="2:11" x14ac:dyDescent="0.2">
      <c r="B22" s="79" t="s">
        <v>29</v>
      </c>
      <c r="C22" s="104">
        <f>+D21</f>
        <v>0.18654015357665174</v>
      </c>
      <c r="D22" s="106"/>
      <c r="E22" s="104">
        <f>+F21</f>
        <v>0.32462403555649988</v>
      </c>
      <c r="F22" s="89"/>
      <c r="G22" s="62"/>
      <c r="H22" s="62"/>
      <c r="I22" s="62"/>
      <c r="J22" s="62"/>
      <c r="K22" s="62"/>
    </row>
    <row r="23" spans="2:11" x14ac:dyDescent="0.2">
      <c r="B23" s="74"/>
      <c r="C23" s="63"/>
      <c r="D23" s="49"/>
      <c r="E23" s="63"/>
      <c r="F23" s="49"/>
      <c r="G23" s="62"/>
      <c r="H23" s="62"/>
      <c r="I23" s="62"/>
      <c r="J23" s="62"/>
      <c r="K23" s="62"/>
    </row>
    <row r="24" spans="2:11" x14ac:dyDescent="0.2">
      <c r="B24" s="74" t="s">
        <v>51</v>
      </c>
      <c r="C24" s="63">
        <f>+'R-DEUDORAS'!E116+'R-DEUDORAS'!E125</f>
        <v>51171.15</v>
      </c>
      <c r="D24" s="72">
        <f>+C24/C$12</f>
        <v>5.2195039206090192E-2</v>
      </c>
      <c r="E24" s="63">
        <f>+'Cont Julio Edo'!D27+'Cont Julio Edo'!D28</f>
        <v>189903.21</v>
      </c>
      <c r="F24" s="72">
        <f>+E24/E$12</f>
        <v>2.9053818941374453E-2</v>
      </c>
      <c r="G24" s="62"/>
      <c r="H24" s="62"/>
      <c r="I24" s="68"/>
      <c r="J24" s="62"/>
      <c r="K24" s="62"/>
    </row>
    <row r="25" spans="2:11" x14ac:dyDescent="0.2">
      <c r="B25" s="85"/>
      <c r="C25" s="63"/>
      <c r="D25" s="72"/>
      <c r="E25" s="63"/>
      <c r="F25" s="72"/>
      <c r="G25" s="62"/>
      <c r="H25" s="62"/>
      <c r="I25" s="62"/>
      <c r="J25" s="62"/>
      <c r="K25" s="62"/>
    </row>
    <row r="26" spans="2:11" x14ac:dyDescent="0.2">
      <c r="B26" s="86" t="s">
        <v>52</v>
      </c>
      <c r="C26" s="60">
        <f>+C21-C24</f>
        <v>131709.72</v>
      </c>
      <c r="D26" s="80">
        <f>+C26/C$12</f>
        <v>0.13434511437056157</v>
      </c>
      <c r="E26" s="60">
        <f>+E21-E24</f>
        <v>1931922.7200000002</v>
      </c>
      <c r="F26" s="80">
        <f>+E26/E$12</f>
        <v>0.29557021661512545</v>
      </c>
      <c r="G26" s="62"/>
      <c r="H26" s="62"/>
      <c r="I26" s="62"/>
      <c r="J26" s="62"/>
      <c r="K26" s="62"/>
    </row>
    <row r="27" spans="2:11" ht="13.5" thickBot="1" x14ac:dyDescent="0.25">
      <c r="B27" s="55" t="s">
        <v>29</v>
      </c>
      <c r="C27" s="107">
        <f>+D26</f>
        <v>0.13434511437056157</v>
      </c>
      <c r="D27" s="108"/>
      <c r="E27" s="107">
        <f>+F26</f>
        <v>0.29557021661512545</v>
      </c>
      <c r="F27" s="87"/>
      <c r="G27" s="62"/>
      <c r="H27" s="62"/>
      <c r="I27" s="62"/>
      <c r="J27" s="62"/>
      <c r="K27" s="62"/>
    </row>
    <row r="28" spans="2:11" x14ac:dyDescent="0.2">
      <c r="B28" s="44"/>
      <c r="C28" s="63"/>
      <c r="D28" s="77"/>
      <c r="E28" s="63"/>
      <c r="F28" s="77"/>
      <c r="G28" s="62"/>
      <c r="H28" s="62"/>
      <c r="I28" s="62"/>
      <c r="J28" s="62"/>
      <c r="K28" s="62"/>
    </row>
    <row r="29" spans="2:11" x14ac:dyDescent="0.2">
      <c r="B29" s="51" t="s">
        <v>53</v>
      </c>
      <c r="C29" s="73">
        <f>+C30-C31</f>
        <v>22164.159999999996</v>
      </c>
      <c r="D29" s="84">
        <f>+C29/C$12</f>
        <v>2.2607645131486311E-2</v>
      </c>
      <c r="E29" s="73">
        <f>+E30-E31</f>
        <v>124719.98999999999</v>
      </c>
      <c r="F29" s="84">
        <f>+E29/E$12</f>
        <v>1.9081257277483787E-2</v>
      </c>
      <c r="G29" s="62"/>
      <c r="H29" s="62"/>
      <c r="I29" s="62"/>
      <c r="J29" s="62"/>
      <c r="K29" s="66"/>
    </row>
    <row r="30" spans="2:11" x14ac:dyDescent="0.2">
      <c r="B30" s="74" t="s">
        <v>54</v>
      </c>
      <c r="C30" s="63">
        <f>+'R-DEUDORAS'!E128</f>
        <v>27380.26</v>
      </c>
      <c r="D30" s="72">
        <f>+C30/C$12</f>
        <v>2.7928114653920085E-2</v>
      </c>
      <c r="E30" s="162">
        <f>+'Cont Julio Edo'!D29</f>
        <v>137891.35999999999</v>
      </c>
      <c r="F30" s="72">
        <f>+E30/E$12</f>
        <v>2.1096381714768714E-2</v>
      </c>
      <c r="G30" s="62"/>
      <c r="H30" s="62"/>
      <c r="I30" s="62"/>
      <c r="J30" s="62"/>
      <c r="K30" s="62"/>
    </row>
    <row r="31" spans="2:11" x14ac:dyDescent="0.2">
      <c r="B31" s="44" t="s">
        <v>55</v>
      </c>
      <c r="C31" s="63">
        <f>+'R-DEUDORAS'!F136+'Cont Julio Edo'!B14</f>
        <v>5216.1000000000004</v>
      </c>
      <c r="D31" s="72">
        <f>+C31/C$12</f>
        <v>5.3204695224337746E-3</v>
      </c>
      <c r="E31" s="63">
        <f>+'Cont Julio Edo'!D30+'Cont Julio Edo'!D14</f>
        <v>13171.37</v>
      </c>
      <c r="F31" s="72">
        <f>+E31/E$12</f>
        <v>2.0151244372849267E-3</v>
      </c>
      <c r="G31" s="62"/>
      <c r="H31" s="62"/>
      <c r="I31" s="67"/>
      <c r="J31" s="62"/>
      <c r="K31" s="66"/>
    </row>
    <row r="32" spans="2:11" x14ac:dyDescent="0.2">
      <c r="B32" s="44"/>
      <c r="C32" s="81"/>
      <c r="D32" s="69"/>
      <c r="E32" s="81"/>
      <c r="F32" s="69"/>
      <c r="G32" s="62"/>
      <c r="H32" s="62"/>
      <c r="I32" s="62"/>
      <c r="J32" s="62"/>
      <c r="K32" s="62"/>
    </row>
    <row r="33" spans="2:11" x14ac:dyDescent="0.2">
      <c r="B33" s="86" t="s">
        <v>56</v>
      </c>
      <c r="C33" s="65">
        <f>+C26-C29</f>
        <v>109545.56</v>
      </c>
      <c r="D33" s="80">
        <f>+C33/C$12</f>
        <v>0.11173746923907524</v>
      </c>
      <c r="E33" s="65">
        <f>+E26-E29</f>
        <v>1807202.7300000002</v>
      </c>
      <c r="F33" s="80">
        <f>+E33/E$12</f>
        <v>0.27648895933764167</v>
      </c>
      <c r="G33" s="62"/>
      <c r="H33" s="62"/>
      <c r="I33" s="62"/>
      <c r="J33" s="62"/>
      <c r="K33" s="62"/>
    </row>
    <row r="34" spans="2:11" x14ac:dyDescent="0.2">
      <c r="B34" s="58" t="s">
        <v>29</v>
      </c>
      <c r="C34" s="104">
        <f>+D33</f>
        <v>0.11173746923907524</v>
      </c>
      <c r="D34" s="104"/>
      <c r="E34" s="104">
        <f>+F33</f>
        <v>0.27648895933764167</v>
      </c>
      <c r="F34" s="52"/>
      <c r="G34" s="62"/>
      <c r="H34" s="62"/>
      <c r="I34" s="62"/>
      <c r="J34" s="62"/>
      <c r="K34" s="62"/>
    </row>
    <row r="35" spans="2:11" x14ac:dyDescent="0.2">
      <c r="B35" s="44"/>
      <c r="C35" s="81"/>
      <c r="D35" s="69"/>
      <c r="E35" s="81"/>
      <c r="F35" s="69"/>
      <c r="G35" s="62"/>
      <c r="H35" s="62"/>
      <c r="I35" s="62"/>
      <c r="J35" s="62"/>
      <c r="K35" s="62"/>
    </row>
    <row r="36" spans="2:11" x14ac:dyDescent="0.2">
      <c r="B36" s="85" t="s">
        <v>57</v>
      </c>
      <c r="C36" s="47"/>
      <c r="D36" s="91"/>
      <c r="E36" s="81"/>
      <c r="F36" s="91"/>
      <c r="G36" s="62"/>
      <c r="H36" s="54"/>
      <c r="I36" s="67"/>
      <c r="J36" s="62"/>
      <c r="K36" s="62"/>
    </row>
    <row r="37" spans="2:11" x14ac:dyDescent="0.2">
      <c r="B37" s="85" t="s">
        <v>58</v>
      </c>
      <c r="C37" s="47"/>
      <c r="D37" s="91"/>
      <c r="E37" s="81"/>
      <c r="F37" s="91"/>
      <c r="G37" s="62"/>
      <c r="H37" s="54"/>
      <c r="I37" s="67"/>
      <c r="J37" s="62"/>
      <c r="K37" s="62"/>
    </row>
    <row r="38" spans="2:11" x14ac:dyDescent="0.2">
      <c r="B38" s="44"/>
      <c r="C38" s="81"/>
      <c r="D38" s="69"/>
      <c r="E38" s="81"/>
      <c r="F38" s="69"/>
      <c r="G38" s="62"/>
      <c r="H38" s="62"/>
      <c r="I38" s="62"/>
      <c r="J38" s="62"/>
      <c r="K38" s="62"/>
    </row>
    <row r="39" spans="2:11" x14ac:dyDescent="0.2">
      <c r="B39" s="86" t="s">
        <v>59</v>
      </c>
      <c r="C39" s="65">
        <f>+C33-C36-C37</f>
        <v>109545.56</v>
      </c>
      <c r="D39" s="80">
        <f>+C39/C$12</f>
        <v>0.11173746923907524</v>
      </c>
      <c r="E39" s="65">
        <f>+E33-E36-E37</f>
        <v>1807202.7300000002</v>
      </c>
      <c r="F39" s="80">
        <f>+E39/E$12</f>
        <v>0.27648895933764167</v>
      </c>
      <c r="G39" s="62"/>
      <c r="H39" s="62"/>
      <c r="I39" s="67"/>
      <c r="J39" s="62"/>
      <c r="K39" s="62"/>
    </row>
    <row r="40" spans="2:11" ht="13.5" thickBot="1" x14ac:dyDescent="0.25">
      <c r="B40" s="43" t="s">
        <v>29</v>
      </c>
      <c r="C40" s="109">
        <f>+D39</f>
        <v>0.11173746923907524</v>
      </c>
      <c r="D40" s="109"/>
      <c r="E40" s="109">
        <f>+F39</f>
        <v>0.27648895933764167</v>
      </c>
      <c r="F40" s="41"/>
      <c r="G40" s="62"/>
      <c r="H40" s="62"/>
      <c r="I40" s="67"/>
      <c r="J40" s="62"/>
      <c r="K40" s="62"/>
    </row>
    <row r="41" spans="2:11" ht="13.5" thickTop="1" x14ac:dyDescent="0.2">
      <c r="B41" s="62"/>
      <c r="C41" s="54"/>
      <c r="D41" s="62"/>
      <c r="E41" s="62"/>
      <c r="F41" s="62"/>
      <c r="G41" s="62"/>
      <c r="H41" s="62"/>
      <c r="I41" s="62"/>
      <c r="J41" s="62"/>
      <c r="K41" s="62"/>
    </row>
    <row r="42" spans="2:11" x14ac:dyDescent="0.2">
      <c r="C42" s="161"/>
      <c r="E42" s="161"/>
    </row>
    <row r="43" spans="2:11" x14ac:dyDescent="0.2">
      <c r="C43" s="161"/>
      <c r="E43" s="161"/>
    </row>
    <row r="44" spans="2:11" x14ac:dyDescent="0.2">
      <c r="B44" s="62"/>
      <c r="C44" s="62"/>
      <c r="D44" s="78"/>
      <c r="E44" s="62"/>
      <c r="F44" s="62"/>
      <c r="G44" s="62"/>
      <c r="H44" s="62"/>
      <c r="I44" s="62"/>
      <c r="J44" s="62"/>
      <c r="K44" s="62"/>
    </row>
    <row r="45" spans="2:11" x14ac:dyDescent="0.2">
      <c r="B45" s="42" t="s">
        <v>146</v>
      </c>
      <c r="C45" s="83"/>
      <c r="D45" s="71" t="s">
        <v>39</v>
      </c>
      <c r="E45" s="83"/>
      <c r="F45" s="59"/>
      <c r="G45" s="62"/>
      <c r="H45" s="82"/>
      <c r="I45" s="62"/>
      <c r="J45" s="82"/>
      <c r="K45" s="62"/>
    </row>
    <row r="46" spans="2:11" x14ac:dyDescent="0.2">
      <c r="B46" s="42" t="s">
        <v>40</v>
      </c>
      <c r="C46" s="83"/>
      <c r="D46" s="71" t="s">
        <v>41</v>
      </c>
      <c r="E46" s="83"/>
      <c r="F46" s="59"/>
      <c r="G46" s="62"/>
      <c r="H46" s="82"/>
      <c r="I46" s="62"/>
      <c r="J46" s="82"/>
      <c r="K46" s="62"/>
    </row>
    <row r="47" spans="2:11" x14ac:dyDescent="0.2">
      <c r="B47" s="62"/>
      <c r="C47" s="83"/>
      <c r="D47" s="59"/>
      <c r="E47" s="83"/>
      <c r="F47" s="59"/>
      <c r="G47" s="62"/>
      <c r="H47" s="62"/>
      <c r="I47" s="70"/>
    </row>
    <row r="48" spans="2:11" x14ac:dyDescent="0.2">
      <c r="B48" s="218"/>
      <c r="C48" s="218"/>
      <c r="D48" s="218"/>
      <c r="E48" s="218"/>
      <c r="F48" s="218"/>
      <c r="G48" s="54"/>
      <c r="H48" s="54"/>
      <c r="I48" s="54"/>
    </row>
    <row r="50" spans="2:9" x14ac:dyDescent="0.2">
      <c r="B50" s="62"/>
      <c r="C50" s="76"/>
      <c r="D50" s="62"/>
      <c r="E50" s="62"/>
      <c r="F50" s="62"/>
      <c r="G50" s="62"/>
      <c r="H50" s="62"/>
      <c r="I50" s="62"/>
    </row>
    <row r="51" spans="2:9" x14ac:dyDescent="0.2">
      <c r="B51" s="64"/>
      <c r="C51" s="56"/>
      <c r="D51" s="50"/>
      <c r="E51" s="50"/>
      <c r="F51" s="50"/>
      <c r="G51" s="62"/>
      <c r="H51" s="62"/>
      <c r="I51" s="62"/>
    </row>
  </sheetData>
  <mergeCells count="3">
    <mergeCell ref="B6:F6"/>
    <mergeCell ref="B7:F7"/>
    <mergeCell ref="B48:F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Balance Contpaq 2019</vt:lpstr>
      <vt:lpstr>Balance 2019</vt:lpstr>
      <vt:lpstr>Analiticas 2019</vt:lpstr>
      <vt:lpstr>Edo Res Contpaq 2019</vt:lpstr>
      <vt:lpstr>Anexos Resultados 2019</vt:lpstr>
      <vt:lpstr>Edo Res 2019</vt:lpstr>
      <vt:lpstr>Cont Julio Edo</vt:lpstr>
      <vt:lpstr>Cont Balance Julio</vt:lpstr>
      <vt:lpstr>Edo 2020</vt:lpstr>
      <vt:lpstr>R-DEUDORAS</vt:lpstr>
      <vt:lpstr>Balance 2020</vt:lpstr>
      <vt:lpstr>Analiticas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CALDERON</dc:creator>
  <cp:lastModifiedBy>Asesor 1</cp:lastModifiedBy>
  <cp:lastPrinted>2020-01-30T15:20:06Z</cp:lastPrinted>
  <dcterms:created xsi:type="dcterms:W3CDTF">2020-01-30T01:15:32Z</dcterms:created>
  <dcterms:modified xsi:type="dcterms:W3CDTF">2020-09-03T16:27:02Z</dcterms:modified>
</cp:coreProperties>
</file>